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595" tabRatio="720" activeTab="2"/>
  </bookViews>
  <sheets>
    <sheet name="toelichting" sheetId="2" r:id="rId1"/>
    <sheet name="Bestuur" sheetId="26" r:id="rId2"/>
    <sheet name="bas A" sheetId="7" r:id="rId3"/>
    <sheet name="bas B" sheetId="23" r:id="rId4"/>
    <sheet name="bas C" sheetId="24" r:id="rId5"/>
    <sheet name="bas D" sheetId="27" r:id="rId6"/>
    <sheet name="bas E" sheetId="28" r:id="rId7"/>
    <sheet name="bas F" sheetId="29" r:id="rId8"/>
    <sheet name="bas G" sheetId="30" r:id="rId9"/>
    <sheet name="bas H" sheetId="31" r:id="rId10"/>
    <sheet name="sbo" sheetId="20" r:id="rId11"/>
    <sheet name="tab" sheetId="4" r:id="rId12"/>
  </sheets>
  <definedNames>
    <definedName name="_xlnm.Print_Area" localSheetId="2">'bas A'!$B$2:$J$77</definedName>
    <definedName name="_xlnm.Print_Area" localSheetId="3">'bas B'!$B$2:$J$77</definedName>
    <definedName name="_xlnm.Print_Area" localSheetId="4">'bas C'!$B$2:$J$62</definedName>
    <definedName name="_xlnm.Print_Area" localSheetId="5">'bas D'!$B$2:$J$62</definedName>
    <definedName name="_xlnm.Print_Area" localSheetId="6">'bas E'!$B$2:$J$62</definedName>
    <definedName name="_xlnm.Print_Area" localSheetId="7">'bas F'!$B$2:$J$62</definedName>
    <definedName name="_xlnm.Print_Area" localSheetId="8">'bas G'!$B$2:$J$62</definedName>
    <definedName name="_xlnm.Print_Area" localSheetId="9">'bas H'!$B$2:$J$62</definedName>
    <definedName name="_xlnm.Print_Area" localSheetId="1">Bestuur!$B$2:$N$64</definedName>
    <definedName name="_xlnm.Print_Area" localSheetId="10">sbo!$B$2:$J$29</definedName>
    <definedName name="_xlnm.Print_Area" localSheetId="11">tab!$A$1:$E$24</definedName>
    <definedName name="_xlnm.Print_Area" localSheetId="0">toelichting!$B$2:$M$42</definedName>
  </definedNames>
  <calcPr calcId="152511"/>
</workbook>
</file>

<file path=xl/calcChain.xml><?xml version="1.0" encoding="utf-8"?>
<calcChain xmlns="http://schemas.openxmlformats.org/spreadsheetml/2006/main">
  <c r="H25" i="23" l="1"/>
  <c r="F20" i="23"/>
  <c r="H20" i="23" s="1"/>
  <c r="H40" i="31"/>
  <c r="H38" i="31"/>
  <c r="H37" i="31"/>
  <c r="H36" i="31"/>
  <c r="H35" i="31"/>
  <c r="H33" i="31"/>
  <c r="H32" i="31"/>
  <c r="H31" i="31"/>
  <c r="H30" i="31"/>
  <c r="H28" i="31"/>
  <c r="H27" i="31"/>
  <c r="H26" i="31"/>
  <c r="H25" i="31"/>
  <c r="H22" i="31"/>
  <c r="F21" i="31"/>
  <c r="H21" i="31" s="1"/>
  <c r="F20" i="31"/>
  <c r="H20" i="31" s="1"/>
  <c r="H23" i="31" s="1"/>
  <c r="H17" i="31"/>
  <c r="H40" i="30"/>
  <c r="H38" i="30"/>
  <c r="H37" i="30"/>
  <c r="H36" i="30"/>
  <c r="H35" i="30"/>
  <c r="H33" i="30"/>
  <c r="H32" i="30"/>
  <c r="H31" i="30"/>
  <c r="H30" i="30"/>
  <c r="H28" i="30"/>
  <c r="H27" i="30"/>
  <c r="H26" i="30"/>
  <c r="H25" i="30"/>
  <c r="H22" i="30"/>
  <c r="F21" i="30"/>
  <c r="H21" i="30" s="1"/>
  <c r="F20" i="30"/>
  <c r="H20" i="30" s="1"/>
  <c r="H17" i="30"/>
  <c r="H40" i="29"/>
  <c r="H38" i="29"/>
  <c r="H37" i="29"/>
  <c r="H36" i="29"/>
  <c r="H35" i="29"/>
  <c r="H33" i="29"/>
  <c r="H32" i="29"/>
  <c r="H31" i="29"/>
  <c r="H30" i="29"/>
  <c r="H28" i="29"/>
  <c r="H27" i="29"/>
  <c r="H26" i="29"/>
  <c r="H25" i="29"/>
  <c r="H22" i="29"/>
  <c r="F21" i="29"/>
  <c r="H21" i="29" s="1"/>
  <c r="F20" i="29"/>
  <c r="H20" i="29" s="1"/>
  <c r="H23" i="29" s="1"/>
  <c r="H17" i="29"/>
  <c r="H40" i="28"/>
  <c r="H38" i="28"/>
  <c r="H37" i="28"/>
  <c r="H36" i="28"/>
  <c r="H35" i="28"/>
  <c r="H33" i="28"/>
  <c r="H32" i="28"/>
  <c r="H31" i="28"/>
  <c r="H30" i="28"/>
  <c r="H28" i="28"/>
  <c r="H27" i="28"/>
  <c r="H26" i="28"/>
  <c r="H25" i="28"/>
  <c r="H22" i="28"/>
  <c r="F21" i="28"/>
  <c r="H21" i="28" s="1"/>
  <c r="F20" i="28"/>
  <c r="H20" i="28" s="1"/>
  <c r="H23" i="28" s="1"/>
  <c r="H17" i="28"/>
  <c r="H40" i="27"/>
  <c r="H38" i="27"/>
  <c r="H37" i="27"/>
  <c r="H36" i="27"/>
  <c r="H35" i="27"/>
  <c r="H33" i="27"/>
  <c r="H32" i="27"/>
  <c r="H31" i="27"/>
  <c r="H30" i="27"/>
  <c r="H28" i="27"/>
  <c r="H27" i="27"/>
  <c r="H26" i="27"/>
  <c r="H25" i="27"/>
  <c r="H22" i="27"/>
  <c r="F21" i="27"/>
  <c r="H21" i="27" s="1"/>
  <c r="F20" i="27"/>
  <c r="H20" i="27" s="1"/>
  <c r="H23" i="27" s="1"/>
  <c r="H17" i="27"/>
  <c r="H40" i="24"/>
  <c r="H38" i="24"/>
  <c r="H37" i="24"/>
  <c r="H36" i="24"/>
  <c r="H35" i="24"/>
  <c r="H33" i="24"/>
  <c r="H32" i="24"/>
  <c r="H31" i="24"/>
  <c r="H30" i="24"/>
  <c r="H28" i="24"/>
  <c r="H27" i="24"/>
  <c r="H26" i="24"/>
  <c r="H25" i="24"/>
  <c r="H22" i="24"/>
  <c r="F21" i="24"/>
  <c r="H21" i="24" s="1"/>
  <c r="F20" i="24"/>
  <c r="H20" i="24" s="1"/>
  <c r="H17" i="24"/>
  <c r="H40" i="23"/>
  <c r="H37" i="23"/>
  <c r="H36" i="23"/>
  <c r="H35" i="23"/>
  <c r="H38" i="23" s="1"/>
  <c r="H32" i="23"/>
  <c r="H31" i="23"/>
  <c r="H30" i="23"/>
  <c r="H33" i="23" s="1"/>
  <c r="H27" i="23"/>
  <c r="H28" i="23" s="1"/>
  <c r="H26" i="23"/>
  <c r="H22" i="23"/>
  <c r="F21" i="23"/>
  <c r="H21" i="23" s="1"/>
  <c r="H17" i="23"/>
  <c r="H20" i="7"/>
  <c r="H23" i="30" l="1"/>
  <c r="H43" i="30" s="1"/>
  <c r="H43" i="29"/>
  <c r="H43" i="28"/>
  <c r="H23" i="24"/>
  <c r="H43" i="24" s="1"/>
  <c r="H23" i="23"/>
  <c r="H43" i="23" s="1"/>
  <c r="H43" i="31"/>
  <c r="H43" i="27"/>
  <c r="L40" i="26" l="1"/>
  <c r="L39" i="26"/>
  <c r="L38" i="26"/>
  <c r="L37" i="26"/>
  <c r="L36" i="26"/>
  <c r="L35" i="26"/>
  <c r="L34" i="26"/>
  <c r="I40" i="26"/>
  <c r="I39" i="26"/>
  <c r="I38" i="26"/>
  <c r="I37" i="26"/>
  <c r="I36" i="26"/>
  <c r="I35" i="26"/>
  <c r="I34" i="26"/>
  <c r="H40" i="26"/>
  <c r="H39" i="26"/>
  <c r="H38" i="26"/>
  <c r="H37" i="26"/>
  <c r="H36" i="26"/>
  <c r="H35" i="26"/>
  <c r="H34" i="26"/>
  <c r="H33" i="26"/>
  <c r="G34" i="26"/>
  <c r="G40" i="26"/>
  <c r="G39" i="26"/>
  <c r="G38" i="26"/>
  <c r="G37" i="26"/>
  <c r="G36" i="26"/>
  <c r="G35" i="26"/>
  <c r="G33" i="26"/>
  <c r="F40" i="26"/>
  <c r="F39" i="26"/>
  <c r="F38" i="26"/>
  <c r="F37" i="26"/>
  <c r="F36" i="26"/>
  <c r="F35" i="26"/>
  <c r="F34" i="26"/>
  <c r="I33" i="26"/>
  <c r="F33" i="26"/>
  <c r="H56" i="31"/>
  <c r="H54" i="31"/>
  <c r="H52" i="31"/>
  <c r="H50" i="31"/>
  <c r="H56" i="30"/>
  <c r="H54" i="30"/>
  <c r="H52" i="30"/>
  <c r="H50" i="30"/>
  <c r="H59" i="30" s="1"/>
  <c r="H56" i="29"/>
  <c r="H54" i="29"/>
  <c r="H52" i="29"/>
  <c r="H50" i="29"/>
  <c r="H56" i="28"/>
  <c r="H54" i="28"/>
  <c r="H52" i="28"/>
  <c r="H50" i="28"/>
  <c r="H56" i="27"/>
  <c r="H54" i="27"/>
  <c r="H52" i="27"/>
  <c r="H50" i="27"/>
  <c r="H59" i="27" s="1"/>
  <c r="H56" i="24"/>
  <c r="H54" i="24"/>
  <c r="H52" i="24"/>
  <c r="H50" i="24"/>
  <c r="H56" i="23"/>
  <c r="H54" i="23"/>
  <c r="H52" i="23"/>
  <c r="H50" i="23"/>
  <c r="H59" i="23" s="1"/>
  <c r="H56" i="7"/>
  <c r="H54" i="7"/>
  <c r="H52" i="7"/>
  <c r="H50" i="7"/>
  <c r="H59" i="31" l="1"/>
  <c r="H59" i="29"/>
  <c r="H59" i="28"/>
  <c r="H59" i="24"/>
  <c r="H59" i="7"/>
  <c r="D24" i="26" l="1"/>
  <c r="D23" i="26"/>
  <c r="D22" i="26"/>
  <c r="D21" i="26"/>
  <c r="D20" i="26"/>
  <c r="H72" i="31"/>
  <c r="J24" i="26"/>
  <c r="I24" i="26"/>
  <c r="H24" i="26"/>
  <c r="H72" i="30"/>
  <c r="J23" i="26"/>
  <c r="I23" i="26"/>
  <c r="H23" i="26"/>
  <c r="H72" i="29"/>
  <c r="F53" i="26" s="1"/>
  <c r="P53" i="26" s="1"/>
  <c r="J22" i="26"/>
  <c r="H72" i="28"/>
  <c r="F52" i="26" s="1"/>
  <c r="P52" i="26" s="1"/>
  <c r="J21" i="26"/>
  <c r="H72" i="27"/>
  <c r="J20" i="26"/>
  <c r="I20" i="26"/>
  <c r="H20" i="26"/>
  <c r="D37" i="26" l="1"/>
  <c r="D52" i="26"/>
  <c r="D39" i="26"/>
  <c r="D54" i="26"/>
  <c r="D38" i="26"/>
  <c r="D53" i="26"/>
  <c r="D36" i="26"/>
  <c r="D51" i="26"/>
  <c r="D40" i="26"/>
  <c r="D55" i="26"/>
  <c r="H74" i="31"/>
  <c r="L55" i="26" s="1"/>
  <c r="F55" i="26"/>
  <c r="P55" i="26" s="1"/>
  <c r="F23" i="26"/>
  <c r="H74" i="30"/>
  <c r="L54" i="26" s="1"/>
  <c r="F54" i="26"/>
  <c r="P54" i="26" s="1"/>
  <c r="H74" i="29"/>
  <c r="L53" i="26" s="1"/>
  <c r="F22" i="26"/>
  <c r="H74" i="28"/>
  <c r="L52" i="26" s="1"/>
  <c r="H74" i="27"/>
  <c r="L51" i="26" s="1"/>
  <c r="F51" i="26"/>
  <c r="F21" i="26"/>
  <c r="F47" i="26"/>
  <c r="H72" i="24"/>
  <c r="H74" i="24" s="1"/>
  <c r="L50" i="26" s="1"/>
  <c r="H72" i="23"/>
  <c r="H74" i="23" s="1"/>
  <c r="L49" i="26" s="1"/>
  <c r="H72" i="7"/>
  <c r="H74" i="7" s="1"/>
  <c r="L48" i="26" s="1"/>
  <c r="D62" i="26"/>
  <c r="D25" i="26"/>
  <c r="D19" i="26"/>
  <c r="D35" i="26" s="1"/>
  <c r="D18" i="26"/>
  <c r="D34" i="26" s="1"/>
  <c r="D17" i="26"/>
  <c r="D33" i="26" s="1"/>
  <c r="L16" i="26"/>
  <c r="L32" i="26" s="1"/>
  <c r="I16" i="26"/>
  <c r="I32" i="26" s="1"/>
  <c r="H16" i="26"/>
  <c r="H32" i="26" s="1"/>
  <c r="G16" i="26"/>
  <c r="G32" i="26" s="1"/>
  <c r="F16" i="26"/>
  <c r="F32" i="26" s="1"/>
  <c r="C4" i="26"/>
  <c r="F48" i="26" l="1"/>
  <c r="F24" i="26"/>
  <c r="L57" i="26"/>
  <c r="P51" i="26"/>
  <c r="D50" i="26"/>
  <c r="D49" i="26"/>
  <c r="D48" i="26"/>
  <c r="F49" i="26"/>
  <c r="P49" i="26" s="1"/>
  <c r="F50" i="26"/>
  <c r="P50" i="26" s="1"/>
  <c r="F57" i="26" l="1"/>
  <c r="F20" i="7"/>
  <c r="F21" i="7"/>
  <c r="J18" i="26" l="1"/>
  <c r="I18" i="26"/>
  <c r="J19" i="26"/>
  <c r="H22" i="20"/>
  <c r="H40" i="7"/>
  <c r="D7" i="4"/>
  <c r="D8" i="4"/>
  <c r="D11" i="4"/>
  <c r="D12" i="4"/>
  <c r="C13" i="4"/>
  <c r="D13" i="4" s="1"/>
  <c r="D17" i="4"/>
  <c r="I22" i="26" l="1"/>
  <c r="L24" i="26"/>
  <c r="H22" i="26"/>
  <c r="H21" i="26"/>
  <c r="I21" i="26"/>
  <c r="L23" i="26"/>
  <c r="H16" i="20"/>
  <c r="J25" i="26"/>
  <c r="J17" i="26"/>
  <c r="F18" i="26"/>
  <c r="H19" i="20"/>
  <c r="H18" i="20"/>
  <c r="H17" i="20"/>
  <c r="G25" i="26" s="1"/>
  <c r="P37" i="26" l="1"/>
  <c r="P40" i="26"/>
  <c r="P39" i="26"/>
  <c r="P36" i="26"/>
  <c r="P38" i="26"/>
  <c r="L20" i="26"/>
  <c r="F20" i="26"/>
  <c r="L22" i="26"/>
  <c r="L21" i="26"/>
  <c r="G24" i="26"/>
  <c r="P24" i="26" s="1"/>
  <c r="G23" i="26"/>
  <c r="P23" i="26" s="1"/>
  <c r="G22" i="26"/>
  <c r="P22" i="26" s="1"/>
  <c r="G20" i="26"/>
  <c r="G21" i="26"/>
  <c r="P21" i="26" s="1"/>
  <c r="J27" i="26"/>
  <c r="J62" i="26" s="1"/>
  <c r="I19" i="26"/>
  <c r="H18" i="26"/>
  <c r="H19" i="26"/>
  <c r="G19" i="26"/>
  <c r="F19" i="26"/>
  <c r="G18" i="26"/>
  <c r="P18" i="26" s="1"/>
  <c r="F25" i="26"/>
  <c r="H25" i="26"/>
  <c r="I25" i="26"/>
  <c r="P48" i="26"/>
  <c r="P57" i="26"/>
  <c r="H20" i="20"/>
  <c r="H25" i="20" s="1"/>
  <c r="P20" i="26" l="1"/>
  <c r="P19" i="26"/>
  <c r="L19" i="26"/>
  <c r="L18" i="26"/>
  <c r="P25" i="26"/>
  <c r="L25" i="26"/>
  <c r="H42" i="26"/>
  <c r="I42" i="26"/>
  <c r="L33" i="26"/>
  <c r="H17" i="7"/>
  <c r="H21" i="7"/>
  <c r="H30" i="7"/>
  <c r="H35" i="7"/>
  <c r="H31" i="7"/>
  <c r="H36" i="7"/>
  <c r="H37" i="7"/>
  <c r="H32" i="7"/>
  <c r="H26" i="7"/>
  <c r="H25" i="7"/>
  <c r="H27" i="7"/>
  <c r="H22" i="7"/>
  <c r="P35" i="26" l="1"/>
  <c r="G42" i="26"/>
  <c r="P34" i="26"/>
  <c r="F42" i="26"/>
  <c r="H38" i="7"/>
  <c r="I17" i="26" s="1"/>
  <c r="I27" i="26" s="1"/>
  <c r="L42" i="26"/>
  <c r="P33" i="26"/>
  <c r="H23" i="7"/>
  <c r="H28" i="7"/>
  <c r="H33" i="7"/>
  <c r="I62" i="26" l="1"/>
  <c r="G17" i="26"/>
  <c r="G27" i="26" s="1"/>
  <c r="G62" i="26" s="1"/>
  <c r="H17" i="26"/>
  <c r="H27" i="26" s="1"/>
  <c r="H62" i="26" s="1"/>
  <c r="F17" i="26"/>
  <c r="P42" i="26"/>
  <c r="H43" i="7"/>
  <c r="L17" i="26" l="1"/>
  <c r="L27" i="26" s="1"/>
  <c r="L62" i="26" s="1"/>
  <c r="P17" i="26"/>
  <c r="F27" i="26"/>
  <c r="F62" i="26" s="1"/>
  <c r="P27" i="26" l="1"/>
  <c r="P62" i="26"/>
  <c r="C5" i="2" l="1"/>
</calcChain>
</file>

<file path=xl/comments1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7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8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9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Regeling personele bekostiging 2018-2019,
vs sept2018.</t>
        </r>
      </text>
    </comment>
  </commentList>
</comments>
</file>

<file path=xl/sharedStrings.xml><?xml version="1.0" encoding="utf-8"?>
<sst xmlns="http://schemas.openxmlformats.org/spreadsheetml/2006/main" count="494" uniqueCount="112">
  <si>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</si>
  <si>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</si>
  <si>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</si>
  <si>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</si>
  <si>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</si>
  <si>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</si>
  <si>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</si>
  <si>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</si>
  <si>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</si>
  <si>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</si>
  <si>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</si>
  <si>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aantal leerlingen per eerste schooldag dat overige vreemdeling is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</si>
  <si>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</si>
  <si>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</si>
  <si>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</si>
  <si>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</si>
  <si>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</si>
  <si>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</si>
  <si>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eerste keer AZK- /vreemdelingenkinderen?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</si>
  <si>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</si>
  <si>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</si>
  <si>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</si>
  <si>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</si>
  <si>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</si>
  <si>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</si>
  <si>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aantal AZK per peildatum &gt; aantal leerlingen per teldatum</t>
  </si>
  <si>
    <t>Eerste opvang asielzoekerskinderen (AZK) en overige vreemdelingenkinderen (&lt; 1 jaar)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</si>
  <si>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</si>
  <si>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</si>
  <si>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</si>
  <si>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</si>
  <si>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Eerste opvang vreemdelingen (&lt; 1 jaar)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</si>
  <si>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</si>
  <si>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</si>
  <si>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</si>
  <si>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</si>
  <si>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</si>
  <si>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</si>
  <si>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</si>
  <si>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</si>
  <si>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</si>
  <si>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</si>
  <si>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</si>
  <si>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</si>
  <si>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</si>
  <si>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</si>
  <si>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</si>
  <si>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</si>
  <si>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kalenderjaren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</si>
  <si>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</si>
  <si>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</si>
  <si>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</si>
  <si>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</si>
  <si>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</si>
  <si>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</si>
  <si>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</si>
  <si>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</si>
  <si>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</si>
  <si>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ja</t>
  </si>
  <si>
    <t>adm. nr.</t>
  </si>
  <si>
    <t>School D</t>
  </si>
  <si>
    <t>School E</t>
  </si>
  <si>
    <t>School F</t>
  </si>
  <si>
    <t>School G</t>
  </si>
  <si>
    <t>School H</t>
  </si>
  <si>
    <t>artikel 34</t>
  </si>
  <si>
    <r>
      <t>Aantal AZK per peildatum</t>
    </r>
    <r>
      <rPr>
        <b/>
        <sz val="10"/>
        <rFont val="Calibri"/>
        <family val="2"/>
      </rPr>
      <t xml:space="preserve"> eerste schooldag 2018/2019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</si>
  <si>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2018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</si>
  <si>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2019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</si>
  <si>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2019</t>
    </r>
    <r>
      <rPr>
        <sz val="10"/>
        <rFont val="Calibri"/>
        <family val="2"/>
      </rPr>
      <t xml:space="preserve"> (periode mei t/m juli)</t>
    </r>
  </si>
  <si>
    <t xml:space="preserve">asielzoekerskind: een leerling die verblijft in een procesopvanglocatie, zijnde de verblijfplaats van vreemdelingen tijdens </t>
  </si>
  <si>
    <r>
      <t xml:space="preserve">Bekostiging per peildatum </t>
    </r>
    <r>
      <rPr>
        <b/>
        <i/>
        <sz val="10"/>
        <rFont val="Calibri"/>
        <family val="2"/>
      </rPr>
      <t>eerste schooldag 2019/2020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</si>
  <si>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2019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</si>
  <si>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</si>
  <si>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2020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</si>
  <si>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2019/2020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</si>
  <si>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</si>
  <si>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2020 </t>
    </r>
    <r>
      <rPr>
        <i/>
        <sz val="10"/>
        <rFont val="Calibri"/>
        <family val="2"/>
      </rPr>
      <t>(periode mei t/m juli)</t>
    </r>
  </si>
  <si>
    <t>Bekostiging o.b.v. teldatum 1 okt. 2018</t>
  </si>
  <si>
    <t>Conform artikel 36 regeling bekostiging 2018/2019</t>
  </si>
  <si>
    <t>Conform artikel 34, 35 en 37 regeling bekostiging 2019/2020</t>
  </si>
  <si>
    <t>artikel 37</t>
  </si>
  <si>
    <t>2019/2020</t>
  </si>
  <si>
    <t>2019/20</t>
  </si>
  <si>
    <t>AZK tweede jaar</t>
  </si>
  <si>
    <t>artikel 36 SBO</t>
  </si>
  <si>
    <t>Minus: aftrek vanwege groeibekostiging</t>
  </si>
  <si>
    <t>aantal AZK per 1 oktober 2018 (At)</t>
  </si>
  <si>
    <t>aantal AZK per deze peildatum (Ap)</t>
  </si>
  <si>
    <t>aantal AZK per peildatum &lt;= aantal AZK per teldatum 1 okt. T-1</t>
  </si>
  <si>
    <t>vs</t>
  </si>
  <si>
    <t>Invoer in de rekenbladen is uitsluitend mogelijk in de witte cellen binnen de grijze kaders.</t>
  </si>
  <si>
    <t xml:space="preserve">De bedragen waarmee gerekend moet worden opgenomen in het werkblad 'tab'.  </t>
  </si>
  <si>
    <r>
      <t>De nu opgenomen bedragen zijn de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maart</t>
    </r>
    <r>
      <rPr>
        <b/>
        <sz val="10"/>
        <rFont val="Calibri"/>
        <family val="2"/>
      </rPr>
      <t xml:space="preserve"> 2019 </t>
    </r>
    <r>
      <rPr>
        <sz val="10"/>
        <rFont val="Calibri"/>
        <family val="2"/>
      </rPr>
      <t>zijn vastgesteld.</t>
    </r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</si>
  <si>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</si>
  <si>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</si>
  <si>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</si>
  <si>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</si>
  <si>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</si>
  <si>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</si>
  <si>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</si>
  <si>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</si>
  <si>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</si>
  <si>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</si>
  <si>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</si>
  <si>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</si>
  <si>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</si>
  <si>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</si>
  <si>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</si>
  <si>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</si>
  <si>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Dit werkblad wordt naar verwachting in september ververst zodra de nieuwe GPL is vastgesteld.</t>
  </si>
  <si>
    <t>Bekostiging AZK en vreemdelingen in het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</si>
</sst>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4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1"/>
      <name val="Tahoma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9" fillId="2" borderId="0" xfId="1" applyFont="1" applyFill="1" applyAlignment="1" applyProtection="1"/>
    <xf numFmtId="0" fontId="5" fillId="3" borderId="0" xfId="0" applyFont="1" applyFill="1" applyProtection="1"/>
    <xf numFmtId="0" fontId="13" fillId="2" borderId="0" xfId="0" applyFont="1" applyFill="1" applyProtection="1"/>
    <xf numFmtId="0" fontId="5" fillId="3" borderId="0" xfId="0" applyFont="1" applyFill="1" applyBorder="1" applyProtection="1"/>
    <xf numFmtId="0" fontId="10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10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1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3" fillId="2" borderId="0" xfId="0" applyNumberFormat="1" applyFont="1" applyFill="1" applyProtection="1"/>
    <xf numFmtId="0" fontId="14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7" fillId="2" borderId="4" xfId="0" applyFont="1" applyFill="1" applyBorder="1" applyProtection="1"/>
    <xf numFmtId="0" fontId="17" fillId="2" borderId="0" xfId="0" applyFont="1" applyFill="1" applyBorder="1" applyProtection="1"/>
    <xf numFmtId="0" fontId="6" fillId="2" borderId="0" xfId="0" applyFont="1" applyFill="1" applyBorder="1" applyProtection="1"/>
    <xf numFmtId="0" fontId="17" fillId="2" borderId="5" xfId="0" applyFont="1" applyFill="1" applyBorder="1" applyProtection="1"/>
    <xf numFmtId="0" fontId="17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6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20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center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1" fillId="2" borderId="4" xfId="0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Protection="1"/>
    <xf numFmtId="0" fontId="21" fillId="2" borderId="5" xfId="0" applyFont="1" applyFill="1" applyBorder="1" applyProtection="1"/>
    <xf numFmtId="0" fontId="21" fillId="3" borderId="0" xfId="0" applyFont="1" applyFill="1" applyBorder="1" applyProtection="1"/>
    <xf numFmtId="0" fontId="18" fillId="2" borderId="0" xfId="0" applyFont="1" applyFill="1" applyBorder="1" applyProtection="1"/>
    <xf numFmtId="0" fontId="19" fillId="3" borderId="10" xfId="0" applyFont="1" applyFill="1" applyBorder="1" applyProtection="1"/>
    <xf numFmtId="0" fontId="24" fillId="2" borderId="0" xfId="0" applyFont="1" applyFill="1" applyBorder="1" applyProtection="1"/>
    <xf numFmtId="0" fontId="16" fillId="0" borderId="0" xfId="0" applyFont="1" applyFill="1" applyBorder="1" applyProtection="1"/>
    <xf numFmtId="0" fontId="16" fillId="0" borderId="0" xfId="0" applyFont="1" applyFill="1" applyAlignment="1">
      <alignment horizontal="left"/>
    </xf>
    <xf numFmtId="44" fontId="16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5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6" fillId="3" borderId="1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6" fillId="3" borderId="0" xfId="0" quotePrefix="1" applyFont="1" applyFill="1" applyBorder="1" applyAlignment="1" applyProtection="1">
      <alignment horizontal="right"/>
    </xf>
    <xf numFmtId="15" fontId="27" fillId="3" borderId="12" xfId="0" applyNumberFormat="1" applyFont="1" applyFill="1" applyBorder="1" applyAlignment="1" applyProtection="1">
      <alignment horizontal="center"/>
    </xf>
    <xf numFmtId="15" fontId="26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5" fillId="3" borderId="0" xfId="0" applyNumberFormat="1" applyFont="1" applyFill="1" applyBorder="1" applyProtection="1"/>
    <xf numFmtId="44" fontId="28" fillId="3" borderId="0" xfId="0" applyNumberFormat="1" applyFont="1" applyFill="1" applyBorder="1" applyProtection="1"/>
    <xf numFmtId="0" fontId="28" fillId="3" borderId="0" xfId="0" applyFont="1" applyFill="1" applyBorder="1" applyProtection="1"/>
    <xf numFmtId="0" fontId="29" fillId="0" borderId="0" xfId="1" applyFont="1" applyFill="1" applyBorder="1" applyAlignment="1" applyProtection="1"/>
    <xf numFmtId="0" fontId="16" fillId="3" borderId="10" xfId="0" applyFont="1" applyFill="1" applyBorder="1" applyProtection="1"/>
    <xf numFmtId="44" fontId="2" fillId="3" borderId="0" xfId="0" applyNumberFormat="1" applyFont="1" applyFill="1" applyBorder="1" applyProtection="1"/>
    <xf numFmtId="0" fontId="31" fillId="2" borderId="7" xfId="1" applyFont="1" applyFill="1" applyBorder="1" applyAlignment="1" applyProtection="1">
      <alignment horizontal="right"/>
    </xf>
    <xf numFmtId="165" fontId="32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3" fillId="2" borderId="0" xfId="0" applyFont="1" applyFill="1" applyProtection="1"/>
    <xf numFmtId="0" fontId="13" fillId="2" borderId="0" xfId="0" applyFont="1" applyFill="1" applyAlignment="1" applyProtection="1">
      <alignment horizontal="right"/>
    </xf>
    <xf numFmtId="165" fontId="13" fillId="2" borderId="0" xfId="0" applyNumberFormat="1" applyFont="1" applyFill="1" applyProtection="1"/>
    <xf numFmtId="0" fontId="2" fillId="3" borderId="0" xfId="0" applyFont="1" applyFill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zoomScale="85" zoomScaleNormal="85" zoomScaleSheetLayoutView="82" workbookViewId="0">
      <selection activeCell="B2" sqref="B2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3.4257812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10" t="s">
        <v>111</v>
      </c>
      <c r="D4" s="10"/>
      <c r="E4" s="10"/>
      <c r="F4" s="10"/>
      <c r="G4" s="10"/>
      <c r="H4" s="3"/>
      <c r="I4" s="111" t="s">
        <v>90</v>
      </c>
      <c r="J4" s="112">
        <v>43556</v>
      </c>
      <c r="K4" s="5"/>
      <c r="L4" s="32"/>
      <c r="M4" s="3"/>
    </row>
    <row r="5" spans="2:14" x14ac:dyDescent="0.2">
      <c r="B5" s="3"/>
      <c r="C5" s="10" t="str">
        <f>tab!C2</f>
        <v>2019/2020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x14ac:dyDescent="0.2">
      <c r="B7" s="6"/>
      <c r="C7" s="7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113"/>
    </row>
    <row r="8" spans="2:14" x14ac:dyDescent="0.2">
      <c r="B8" s="6"/>
      <c r="C8" s="7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13"/>
    </row>
    <row r="9" spans="2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3"/>
    </row>
    <row r="10" spans="2:14" x14ac:dyDescent="0.2">
      <c r="B10" s="6"/>
      <c r="C10" s="6" t="s">
        <v>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13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3"/>
    </row>
    <row r="12" spans="2:14" x14ac:dyDescent="0.2">
      <c r="B12" s="6"/>
      <c r="C12" s="6" t="s">
        <v>92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13"/>
    </row>
    <row r="13" spans="2:14" x14ac:dyDescent="0.2">
      <c r="B13" s="6"/>
      <c r="C13" s="6" t="s">
        <v>93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13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3"/>
    </row>
    <row r="15" spans="2:14" x14ac:dyDescent="0.2">
      <c r="B15" s="6"/>
      <c r="C15" s="7" t="s">
        <v>94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13"/>
    </row>
    <row r="16" spans="2:14" x14ac:dyDescent="0.2">
      <c r="B16" s="6"/>
      <c r="C16" s="6" t="s">
        <v>95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13"/>
    </row>
    <row r="17" spans="2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3"/>
    </row>
    <row r="18" spans="2:14" x14ac:dyDescent="0.2">
      <c r="B18" s="6"/>
      <c r="C18" s="7" t="s">
        <v>96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13"/>
    </row>
    <row r="19" spans="2:14" x14ac:dyDescent="0.2">
      <c r="B19" s="6"/>
      <c r="C19" s="6" t="s">
        <v>97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13"/>
    </row>
    <row r="20" spans="2:14" x14ac:dyDescent="0.2">
      <c r="B20" s="6"/>
      <c r="C20" s="6" t="s">
        <v>101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13"/>
    </row>
    <row r="21" spans="2:14" x14ac:dyDescent="0.2">
      <c r="B21" s="6"/>
      <c r="C21" s="6" t="s">
        <v>98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13"/>
    </row>
    <row r="22" spans="2:14" x14ac:dyDescent="0.2">
      <c r="B22" s="6"/>
      <c r="C22" s="6" t="s">
        <v>99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13"/>
    </row>
    <row r="23" spans="2:14" x14ac:dyDescent="0.2">
      <c r="B23" s="6"/>
      <c r="C23" s="6" t="s">
        <v>100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13"/>
    </row>
    <row r="24" spans="2:14" x14ac:dyDescent="0.2">
      <c r="B24" s="6"/>
      <c r="C24" s="6" t="s">
        <v>102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13"/>
    </row>
    <row r="25" spans="2:14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3"/>
    </row>
    <row r="26" spans="2:14" x14ac:dyDescent="0.2">
      <c r="B26" s="6"/>
      <c r="C26" s="6" t="s">
        <v>104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13"/>
    </row>
    <row r="27" spans="2:14" x14ac:dyDescent="0.2">
      <c r="B27" s="6"/>
      <c r="C27" s="6" t="s">
        <v>105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13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3"/>
    </row>
    <row r="29" spans="2:14" x14ac:dyDescent="0.2">
      <c r="B29" s="6"/>
      <c r="C29" s="6" t="s">
        <v>106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13"/>
    </row>
    <row r="30" spans="2:14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3"/>
    </row>
    <row r="31" spans="2:14" x14ac:dyDescent="0.2">
      <c r="B31" s="6"/>
      <c r="C31" s="6" t="s">
        <v>107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13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3"/>
    </row>
    <row r="33" spans="2:14" x14ac:dyDescent="0.2">
      <c r="B33" s="6"/>
      <c r="C33" s="7" t="s">
        <v>103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13"/>
    </row>
    <row r="34" spans="2:14" x14ac:dyDescent="0.2">
      <c r="B34" s="6"/>
      <c r="C34" s="6" t="s">
        <v>108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13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3"/>
    </row>
    <row r="36" spans="2:14" x14ac:dyDescent="0.2">
      <c r="B36" s="6"/>
      <c r="C36" s="7" t="s">
        <v>109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13"/>
    </row>
    <row r="37" spans="2:14" x14ac:dyDescent="0.2">
      <c r="B37" s="6"/>
      <c r="C37" s="6" t="s">
        <v>110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13"/>
    </row>
    <row r="38" spans="2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3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3"/>
    </row>
    <row r="40" spans="2:14" x14ac:dyDescent="0.2">
      <c r="B40" s="6"/>
      <c r="C40" s="6" t="s">
        <v>3</v>
      </c>
      <c r="D40" s="6"/>
      <c r="E40" s="6"/>
      <c r="F40" s="6"/>
      <c r="G40" s="6"/>
      <c r="H40" s="6"/>
      <c r="I40" s="6"/>
      <c r="J40" s="8" t="s">
        <v>6</v>
      </c>
      <c r="K40" s="6"/>
      <c r="L40" s="6"/>
      <c r="M40" s="6"/>
      <c r="N40" s="113"/>
    </row>
    <row r="41" spans="2:14" x14ac:dyDescent="0.2">
      <c r="B41" s="6"/>
      <c r="C41" s="6" t="s">
        <v>5</v>
      </c>
      <c r="D41" s="6"/>
      <c r="E41" s="6"/>
      <c r="F41" s="6"/>
      <c r="G41" s="6"/>
      <c r="H41" s="6"/>
      <c r="I41" s="6"/>
      <c r="J41" s="8" t="s">
        <v>4</v>
      </c>
      <c r="K41" s="6"/>
      <c r="L41" s="6"/>
      <c r="M41" s="6"/>
      <c r="N41" s="113"/>
    </row>
    <row r="42" spans="2:14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3"/>
    </row>
  </sheetData>
  <sheetProtection algorithmName="SHA-512" hashValue="n77/MVWYy8VcWyKoH21wTDDuQHzLnop+w91axyhGfUFGvXWQyfwEb0wN+X+95UUDNMDf8pGjtqPhi0GwiGxUtg==" saltValue="iTN3RDQzhpnnEZvBX3VHDQ==" spinCount="100000" sheet="1" objects="1" scenarios="1"/>
  <phoneticPr fontId="0" type="noConversion"/>
  <hyperlinks>
    <hyperlink ref="J41" r:id="rId1"/>
    <hyperlink ref="J4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64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1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7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1</v>
      </c>
      <c r="H20" s="46">
        <f>F20*tab!$D$7</f>
        <v>2495.08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6</v>
      </c>
      <c r="H21" s="46">
        <f>F21*tab!$D$7</f>
        <v>14970.48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17465.559999999998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1</v>
      </c>
      <c r="G27" s="40"/>
      <c r="H27" s="46">
        <f>F27*tab!$D$8</f>
        <v>826.39750000000004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17465.559999999998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0</v>
      </c>
      <c r="G72" s="43"/>
      <c r="H72" s="46">
        <f>F72*tab!$C$20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cTys0f5P5C+AwQzxAkELQDwNBBWhar4n4+0WGN+lQBnHTmE8tXGdli53+XEoKhLVKSnrQL98QsYRWPqOz0Dxpw==" saltValue="IrsrzuxvbYWeH8py+cywWg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35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69" customFormat="1" ht="12" customHeight="1" x14ac:dyDescent="0.25">
      <c r="B5" s="65"/>
      <c r="C5" s="72" t="s">
        <v>79</v>
      </c>
      <c r="D5" s="67"/>
      <c r="E5" s="66"/>
      <c r="F5" s="66"/>
      <c r="G5" s="66"/>
      <c r="H5" s="66"/>
      <c r="I5" s="66"/>
      <c r="J5" s="68"/>
    </row>
    <row r="6" spans="2:17" s="39" customFormat="1" ht="12" customHeight="1" x14ac:dyDescent="0.25">
      <c r="B6" s="35"/>
      <c r="C6" s="36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36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9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9"/>
      <c r="D9" s="28" t="s">
        <v>34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43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31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F15" s="54" t="s">
        <v>21</v>
      </c>
      <c r="G15" s="54"/>
      <c r="H15" s="55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1" t="s">
        <v>66</v>
      </c>
      <c r="F16" s="76">
        <v>5</v>
      </c>
      <c r="H16" s="46">
        <f>IF(F16&lt;4,0,F16*tab!$D$13)</f>
        <v>3890.55</v>
      </c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41" t="s">
        <v>67</v>
      </c>
      <c r="E17" s="28"/>
      <c r="F17" s="76">
        <v>4</v>
      </c>
      <c r="G17" s="27"/>
      <c r="H17" s="46">
        <f>IF(F17&lt;4,0,F17*tab!$D$13)</f>
        <v>3112.44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41" t="s">
        <v>68</v>
      </c>
      <c r="F18" s="76">
        <v>9</v>
      </c>
      <c r="H18" s="46">
        <f>IF(F18&lt;4,0,F18*tab!$D$13)</f>
        <v>7002.99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41" t="s">
        <v>69</v>
      </c>
      <c r="E19" s="28"/>
      <c r="F19" s="76">
        <v>13</v>
      </c>
      <c r="H19" s="46">
        <f>IF(F19&lt;4,0,F19*tab!$D$13)</f>
        <v>10115.43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1"/>
      <c r="E20" s="28"/>
      <c r="F20" s="51"/>
      <c r="G20" s="51"/>
      <c r="H20" s="57">
        <f>SUM(H16:H19)</f>
        <v>24121.41</v>
      </c>
      <c r="J20" s="18"/>
    </row>
    <row r="21" spans="2:17" ht="12" customHeight="1" x14ac:dyDescent="0.2">
      <c r="B21" s="16"/>
      <c r="C21" s="50"/>
      <c r="D21" s="41"/>
      <c r="E21" s="28"/>
      <c r="G21" s="60"/>
      <c r="H21" s="43"/>
      <c r="J21" s="18"/>
    </row>
    <row r="22" spans="2:17" ht="12" customHeight="1" x14ac:dyDescent="0.2">
      <c r="B22" s="16"/>
      <c r="C22" s="50"/>
      <c r="D22" s="30" t="s">
        <v>19</v>
      </c>
      <c r="E22" s="27"/>
      <c r="F22" s="77" t="s">
        <v>58</v>
      </c>
      <c r="H22" s="56">
        <f>IF(F22="nee",0,tab!C9)</f>
        <v>11959</v>
      </c>
      <c r="J22" s="18"/>
    </row>
    <row r="23" spans="2:17" ht="12" customHeight="1" x14ac:dyDescent="0.2">
      <c r="B23" s="16"/>
      <c r="C23" s="50"/>
      <c r="D23" s="41"/>
      <c r="E23" s="28"/>
      <c r="G23" s="60"/>
      <c r="H23" s="43"/>
      <c r="J23" s="18"/>
    </row>
    <row r="24" spans="2:17" ht="12" customHeight="1" x14ac:dyDescent="0.2">
      <c r="B24" s="16"/>
      <c r="C24" s="50"/>
      <c r="D24" s="41"/>
      <c r="E24" s="28"/>
      <c r="G24" s="60"/>
      <c r="H24" s="43"/>
      <c r="J24" s="18"/>
    </row>
    <row r="25" spans="2:17" ht="12" customHeight="1" x14ac:dyDescent="0.2">
      <c r="B25" s="16"/>
      <c r="C25" s="50"/>
      <c r="D25" s="58" t="s">
        <v>28</v>
      </c>
      <c r="E25" s="28"/>
      <c r="F25" s="51"/>
      <c r="G25" s="51"/>
      <c r="H25" s="52">
        <f>H20+H22</f>
        <v>36080.410000000003</v>
      </c>
      <c r="J25" s="18"/>
    </row>
    <row r="26" spans="2:17" ht="12" customHeight="1" x14ac:dyDescent="0.2">
      <c r="B26" s="16"/>
      <c r="C26" s="50"/>
      <c r="J26" s="18"/>
    </row>
    <row r="27" spans="2:17" ht="12" customHeight="1" x14ac:dyDescent="0.2">
      <c r="B27" s="16"/>
      <c r="C27" s="17"/>
      <c r="D27" s="48"/>
      <c r="E27" s="42"/>
      <c r="F27" s="49"/>
      <c r="G27" s="49"/>
      <c r="H27" s="49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1dPfZWAp2HrIGwykeUrfCoCwR4zTbD6E5wgb1SjhZNml5Xx+Fv3uvfCK8bdTTOvuBp6dF8OPGqRh+RFkN3OEPw==" saltValue="xFt7LGFPJ52mmmvefWG8xw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5"/>
  <sheetViews>
    <sheetView zoomScale="85" zoomScaleNormal="85" workbookViewId="0"/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4" x14ac:dyDescent="0.2">
      <c r="A2" s="2" t="s">
        <v>1</v>
      </c>
      <c r="C2" s="2" t="s">
        <v>82</v>
      </c>
      <c r="D2" s="2" t="s">
        <v>83</v>
      </c>
    </row>
    <row r="3" spans="1:4" x14ac:dyDescent="0.2">
      <c r="A3" s="2" t="s">
        <v>8</v>
      </c>
      <c r="C3" s="34">
        <v>43374</v>
      </c>
    </row>
    <row r="4" spans="1:4" x14ac:dyDescent="0.2">
      <c r="A4" s="1" t="s">
        <v>48</v>
      </c>
      <c r="B4" s="1"/>
      <c r="C4" s="2">
        <v>2019</v>
      </c>
      <c r="D4" s="1">
        <v>2020</v>
      </c>
    </row>
    <row r="6" spans="1:4" x14ac:dyDescent="0.2">
      <c r="A6" s="73" t="s">
        <v>65</v>
      </c>
      <c r="C6" s="62" t="s">
        <v>14</v>
      </c>
      <c r="D6" s="62" t="s">
        <v>13</v>
      </c>
    </row>
    <row r="7" spans="1:4" x14ac:dyDescent="0.2">
      <c r="A7" s="61" t="s">
        <v>15</v>
      </c>
      <c r="C7" s="103">
        <v>9980.32</v>
      </c>
      <c r="D7" s="63">
        <f>C7*3/12</f>
        <v>2495.08</v>
      </c>
    </row>
    <row r="8" spans="1:4" x14ac:dyDescent="0.2">
      <c r="A8" s="61" t="s">
        <v>12</v>
      </c>
      <c r="C8" s="103">
        <v>3305.59</v>
      </c>
      <c r="D8" s="63">
        <f>C8*3/12</f>
        <v>826.39750000000004</v>
      </c>
    </row>
    <row r="9" spans="1:4" x14ac:dyDescent="0.2">
      <c r="A9" s="61" t="s">
        <v>18</v>
      </c>
      <c r="C9" s="103">
        <v>11959</v>
      </c>
      <c r="D9" s="63"/>
    </row>
    <row r="10" spans="1:4" x14ac:dyDescent="0.2">
      <c r="A10" s="73" t="s">
        <v>85</v>
      </c>
      <c r="C10" s="109"/>
      <c r="D10" s="63"/>
    </row>
    <row r="11" spans="1:4" x14ac:dyDescent="0.2">
      <c r="A11" s="61" t="s">
        <v>16</v>
      </c>
      <c r="C11" s="103">
        <v>3027.3</v>
      </c>
      <c r="D11" s="63">
        <f>C11*3/12</f>
        <v>756.82500000000016</v>
      </c>
    </row>
    <row r="12" spans="1:4" x14ac:dyDescent="0.2">
      <c r="A12" s="61" t="s">
        <v>17</v>
      </c>
      <c r="C12" s="103">
        <v>85.14</v>
      </c>
      <c r="D12" s="63">
        <f>C12*3/12</f>
        <v>21.285</v>
      </c>
    </row>
    <row r="13" spans="1:4" x14ac:dyDescent="0.2">
      <c r="A13" s="73" t="s">
        <v>20</v>
      </c>
      <c r="B13" s="74"/>
      <c r="C13" s="75">
        <f>C11+C12</f>
        <v>3112.44</v>
      </c>
      <c r="D13" s="75">
        <f>C13*3/12</f>
        <v>778.11</v>
      </c>
    </row>
    <row r="14" spans="1:4" x14ac:dyDescent="0.2">
      <c r="A14" s="61" t="s">
        <v>32</v>
      </c>
      <c r="C14" s="104">
        <v>4</v>
      </c>
      <c r="D14" s="61"/>
    </row>
    <row r="15" spans="1:4" x14ac:dyDescent="0.2">
      <c r="A15" s="61"/>
      <c r="C15" s="61"/>
      <c r="D15" s="61"/>
    </row>
    <row r="16" spans="1:4" x14ac:dyDescent="0.2">
      <c r="A16" s="73" t="s">
        <v>55</v>
      </c>
      <c r="C16" s="61"/>
      <c r="D16" s="61"/>
    </row>
    <row r="17" spans="1:4" x14ac:dyDescent="0.2">
      <c r="A17" s="61" t="s">
        <v>84</v>
      </c>
      <c r="C17" s="105">
        <v>1500</v>
      </c>
      <c r="D17" s="63">
        <f>C17*3/12</f>
        <v>375</v>
      </c>
    </row>
    <row r="19" spans="1:4" x14ac:dyDescent="0.2">
      <c r="A19" s="74" t="s">
        <v>81</v>
      </c>
    </row>
    <row r="20" spans="1:4" x14ac:dyDescent="0.2">
      <c r="A20" s="2" t="s">
        <v>56</v>
      </c>
      <c r="C20" s="106">
        <v>907</v>
      </c>
    </row>
    <row r="22" spans="1:4" x14ac:dyDescent="0.2">
      <c r="A22" s="2" t="s">
        <v>47</v>
      </c>
    </row>
    <row r="23" spans="1:4" x14ac:dyDescent="0.2">
      <c r="A23" s="96" t="s">
        <v>10</v>
      </c>
    </row>
    <row r="24" spans="1:4" x14ac:dyDescent="0.2">
      <c r="A24" s="96" t="s">
        <v>9</v>
      </c>
    </row>
    <row r="25" spans="1:4" x14ac:dyDescent="0.2">
      <c r="A25" s="64"/>
    </row>
  </sheetData>
  <sheetProtection algorithmName="SHA-512" hashValue="aiMa64x/MuDWlDS6ZaRqSW8LrsvdHlchTPDsjK7sY/4Xch2/rNp0xADUb2BkCgVeujvry4x0HSYyICQJV2g4KQ==" saltValue="h7LRX2aGm5FchG1egAvaQg==" spinCount="100000" sheet="1" objects="1" scenarios="1"/>
  <phoneticPr fontId="4" type="noConversion"/>
  <hyperlinks>
    <hyperlink ref="A23" r:id="rId1"/>
    <hyperlink ref="A24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="85" zoomScaleNormal="85" workbookViewId="0">
      <selection activeCell="B2" sqref="B2"/>
    </sheetView>
  </sheetViews>
  <sheetFormatPr defaultRowHeight="12.75" x14ac:dyDescent="0.2"/>
  <cols>
    <col min="1" max="1" width="3" style="101" customWidth="1"/>
    <col min="2" max="2" width="3.7109375" style="101" customWidth="1"/>
    <col min="3" max="3" width="3.140625" style="101" customWidth="1"/>
    <col min="4" max="4" width="40" style="101" customWidth="1"/>
    <col min="5" max="5" width="9.140625" style="101"/>
    <col min="6" max="6" width="18.140625" style="101" customWidth="1"/>
    <col min="7" max="9" width="14" style="101" customWidth="1"/>
    <col min="10" max="10" width="18.140625" style="101" customWidth="1"/>
    <col min="11" max="11" width="9.140625" style="101"/>
    <col min="12" max="12" width="14" style="101" customWidth="1"/>
    <col min="13" max="14" width="3.85546875" style="101" customWidth="1"/>
    <col min="15" max="15" width="9.140625" style="101"/>
    <col min="16" max="16" width="14.42578125" style="101" customWidth="1"/>
    <col min="17" max="16384" width="9.140625" style="101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3" t="str">
        <f>"BEKOSTIGING EERSTE OPVANG ASIELZOEKERS EN VREEMDELINGEN "&amp;tab!C2</f>
        <v>BEKOSTIGING EERSTE OPVANG ASIELZOEKERS EN VREEMDELINGEN 2019/2020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7"/>
      <c r="R4" s="47"/>
      <c r="S4" s="47"/>
      <c r="T4" s="47"/>
      <c r="U4" s="47"/>
    </row>
    <row r="5" spans="1:21" ht="15.75" x14ac:dyDescent="0.25">
      <c r="A5" s="39"/>
      <c r="B5" s="35"/>
      <c r="C5" s="72"/>
      <c r="D5" s="37"/>
      <c r="E5" s="37"/>
      <c r="F5" s="36"/>
      <c r="G5" s="36"/>
      <c r="H5" s="36"/>
      <c r="I5" s="36"/>
      <c r="J5" s="36"/>
      <c r="K5" s="36"/>
      <c r="L5" s="36"/>
      <c r="M5" s="36"/>
      <c r="N5" s="38"/>
      <c r="O5" s="39"/>
      <c r="P5" s="39"/>
      <c r="Q5" s="28"/>
      <c r="R5" s="28"/>
      <c r="S5" s="28"/>
      <c r="T5" s="28"/>
      <c r="U5" s="28"/>
    </row>
    <row r="6" spans="1:21" ht="15.75" x14ac:dyDescent="0.25">
      <c r="A6" s="39"/>
      <c r="B6" s="35"/>
      <c r="C6" s="70"/>
      <c r="D6" s="37"/>
      <c r="E6" s="37"/>
      <c r="F6" s="36"/>
      <c r="G6" s="36"/>
      <c r="H6" s="36"/>
      <c r="I6" s="36"/>
      <c r="J6" s="36"/>
      <c r="K6" s="36"/>
      <c r="L6" s="36"/>
      <c r="M6" s="36"/>
      <c r="N6" s="38"/>
      <c r="O6" s="39"/>
      <c r="P6" s="39"/>
      <c r="Q6" s="28"/>
      <c r="R6" s="28"/>
      <c r="S6" s="28"/>
      <c r="T6" s="28"/>
      <c r="U6" s="28"/>
    </row>
    <row r="7" spans="1:21" ht="15.75" x14ac:dyDescent="0.25">
      <c r="A7" s="39"/>
      <c r="B7" s="35"/>
      <c r="C7" s="70"/>
      <c r="D7" s="37"/>
      <c r="E7" s="37"/>
      <c r="F7" s="36"/>
      <c r="G7" s="36"/>
      <c r="H7" s="36"/>
      <c r="I7" s="36"/>
      <c r="J7" s="36"/>
      <c r="K7" s="36"/>
      <c r="L7" s="36"/>
      <c r="M7" s="36"/>
      <c r="N7" s="38"/>
      <c r="O7" s="39"/>
      <c r="P7" s="39"/>
      <c r="Q7" s="28"/>
      <c r="R7" s="28"/>
      <c r="S7" s="28"/>
      <c r="T7" s="28"/>
      <c r="U7" s="28"/>
    </row>
    <row r="8" spans="1:21" ht="15.75" x14ac:dyDescent="0.25">
      <c r="A8" s="39"/>
      <c r="B8" s="35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38"/>
      <c r="O8" s="39"/>
      <c r="P8" s="39"/>
      <c r="Q8" s="28"/>
      <c r="R8" s="28"/>
      <c r="S8" s="28"/>
      <c r="T8" s="28"/>
      <c r="U8" s="28"/>
    </row>
    <row r="9" spans="1:21" ht="15.75" x14ac:dyDescent="0.25">
      <c r="A9" s="39"/>
      <c r="B9" s="35"/>
      <c r="C9" s="78"/>
      <c r="D9" s="28" t="s">
        <v>36</v>
      </c>
      <c r="E9" s="28" t="s">
        <v>59</v>
      </c>
      <c r="F9" s="79"/>
      <c r="G9" s="79"/>
      <c r="H9" s="79"/>
      <c r="I9" s="79"/>
      <c r="J9" s="79"/>
      <c r="K9" s="79"/>
      <c r="L9" s="79"/>
      <c r="M9" s="79"/>
      <c r="N9" s="38"/>
      <c r="O9" s="39"/>
      <c r="P9" s="39"/>
      <c r="Q9" s="28"/>
      <c r="R9" s="28"/>
      <c r="S9" s="28"/>
      <c r="T9" s="28"/>
      <c r="U9" s="28"/>
    </row>
    <row r="10" spans="1:21" ht="15.75" x14ac:dyDescent="0.25">
      <c r="A10" s="39"/>
      <c r="B10" s="35"/>
      <c r="C10" s="79"/>
      <c r="D10" s="80" t="s">
        <v>46</v>
      </c>
      <c r="E10" s="102">
        <v>98765</v>
      </c>
      <c r="F10" s="79"/>
      <c r="G10" s="79"/>
      <c r="H10" s="79"/>
      <c r="I10" s="79"/>
      <c r="J10" s="79"/>
      <c r="K10" s="79"/>
      <c r="L10" s="79"/>
      <c r="M10" s="79"/>
      <c r="N10" s="38"/>
      <c r="O10" s="39"/>
      <c r="P10" s="39"/>
      <c r="Q10" s="39"/>
      <c r="R10" s="39"/>
      <c r="S10" s="28"/>
      <c r="T10" s="28"/>
      <c r="U10" s="28"/>
    </row>
    <row r="11" spans="1:21" ht="15.75" x14ac:dyDescent="0.25">
      <c r="A11" s="39"/>
      <c r="B11" s="3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38"/>
      <c r="O11" s="39"/>
      <c r="P11" s="39"/>
      <c r="Q11" s="39"/>
      <c r="R11" s="39"/>
      <c r="S11" s="28"/>
      <c r="T11" s="28"/>
      <c r="U11" s="28"/>
    </row>
    <row r="12" spans="1:21" ht="15.75" x14ac:dyDescent="0.25">
      <c r="A12" s="39"/>
      <c r="B12" s="35"/>
      <c r="C12" s="36"/>
      <c r="D12" s="37"/>
      <c r="E12" s="37"/>
      <c r="F12" s="36"/>
      <c r="G12" s="36"/>
      <c r="H12" s="36"/>
      <c r="I12" s="36"/>
      <c r="J12" s="36"/>
      <c r="K12" s="36"/>
      <c r="L12" s="36"/>
      <c r="M12" s="36"/>
      <c r="N12" s="38"/>
      <c r="O12" s="39"/>
      <c r="P12" s="39"/>
      <c r="Q12" s="39"/>
      <c r="R12" s="39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3"/>
      <c r="T13" s="53"/>
      <c r="U13" s="28"/>
    </row>
    <row r="14" spans="1:21" x14ac:dyDescent="0.2">
      <c r="A14" s="11"/>
      <c r="B14" s="16"/>
      <c r="C14" s="27"/>
      <c r="D14" s="71" t="s">
        <v>26</v>
      </c>
      <c r="E14" s="71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3"/>
      <c r="T14" s="53"/>
      <c r="U14" s="28"/>
    </row>
    <row r="15" spans="1:21" x14ac:dyDescent="0.2">
      <c r="A15" s="11"/>
      <c r="B15" s="16"/>
      <c r="C15" s="50"/>
      <c r="D15" s="41"/>
      <c r="E15" s="41"/>
      <c r="F15" s="11"/>
      <c r="G15" s="11"/>
      <c r="H15" s="11"/>
      <c r="I15" s="11"/>
      <c r="J15" s="81" t="s">
        <v>41</v>
      </c>
      <c r="K15" s="60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50"/>
      <c r="D16" s="83" t="s">
        <v>40</v>
      </c>
      <c r="E16" s="83"/>
      <c r="F16" s="82" t="str">
        <f>"1e schooldag "&amp;tab!D2</f>
        <v>1e schooldag 2019/20</v>
      </c>
      <c r="G16" s="82" t="str">
        <f>"1 oktober "&amp;tab!C4</f>
        <v>1 oktober 2019</v>
      </c>
      <c r="H16" s="82" t="str">
        <f>"1 februari "&amp;tab!D4</f>
        <v>1 februari 2020</v>
      </c>
      <c r="I16" s="82" t="str">
        <f>"1 mei "&amp;tab!D4</f>
        <v>1 mei 2020</v>
      </c>
      <c r="J16" s="81" t="s">
        <v>42</v>
      </c>
      <c r="K16" s="84"/>
      <c r="L16" s="85" t="str">
        <f>"totaal "&amp;tab!C2</f>
        <v>totaal 2019/2020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50"/>
      <c r="D17" s="41" t="str">
        <f>'bas A'!D10</f>
        <v>School A</v>
      </c>
      <c r="E17" s="41"/>
      <c r="F17" s="46">
        <f>'bas A'!H23</f>
        <v>9980.32</v>
      </c>
      <c r="G17" s="46">
        <f>'bas A'!H28</f>
        <v>0</v>
      </c>
      <c r="H17" s="46">
        <f>'bas A'!H33</f>
        <v>0</v>
      </c>
      <c r="I17" s="46">
        <f>'bas A'!H38</f>
        <v>6610.5550000000003</v>
      </c>
      <c r="J17" s="46">
        <f>'bas A'!H40</f>
        <v>0</v>
      </c>
      <c r="K17" s="60"/>
      <c r="L17" s="57">
        <f>'bas A'!H43</f>
        <v>16590.875</v>
      </c>
      <c r="M17" s="11"/>
      <c r="N17" s="18"/>
      <c r="O17" s="11"/>
      <c r="P17" s="94">
        <f>SUM(F17:J17)</f>
        <v>16590.875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50"/>
      <c r="D18" s="41" t="str">
        <f>'bas B'!D10</f>
        <v>School B</v>
      </c>
      <c r="E18" s="41"/>
      <c r="F18" s="46">
        <f>'bas B'!H23</f>
        <v>9153.9225000000006</v>
      </c>
      <c r="G18" s="46">
        <f>'bas B'!H28</f>
        <v>0</v>
      </c>
      <c r="H18" s="46">
        <f>'bas B'!H33</f>
        <v>0</v>
      </c>
      <c r="I18" s="46">
        <f>'bas B'!H38</f>
        <v>4893.585</v>
      </c>
      <c r="J18" s="46">
        <f>'bas B'!H40</f>
        <v>0</v>
      </c>
      <c r="K18" s="60"/>
      <c r="L18" s="57">
        <f>'bas B'!H43</f>
        <v>14047.5075</v>
      </c>
      <c r="M18" s="11"/>
      <c r="N18" s="18"/>
      <c r="O18" s="11"/>
      <c r="P18" s="94">
        <f>SUM(F18:J18)</f>
        <v>14047.5075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50"/>
      <c r="D19" s="41" t="str">
        <f>'bas C'!D10</f>
        <v>School C</v>
      </c>
      <c r="E19" s="41"/>
      <c r="F19" s="46">
        <f>'bas C'!H23</f>
        <v>0</v>
      </c>
      <c r="G19" s="46">
        <f>'bas C'!H28</f>
        <v>0</v>
      </c>
      <c r="H19" s="46">
        <f>'bas C'!H33</f>
        <v>0</v>
      </c>
      <c r="I19" s="46">
        <f>'bas C'!H38</f>
        <v>0</v>
      </c>
      <c r="J19" s="46">
        <f>'bas C'!H40</f>
        <v>0</v>
      </c>
      <c r="K19" s="60"/>
      <c r="L19" s="57">
        <f>'bas C'!H43</f>
        <v>0</v>
      </c>
      <c r="M19" s="11"/>
      <c r="N19" s="18"/>
      <c r="O19" s="11"/>
      <c r="P19" s="94">
        <f>SUM(F19:J19)</f>
        <v>0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50"/>
      <c r="D20" s="41" t="str">
        <f>'bas D'!D10</f>
        <v>School D</v>
      </c>
      <c r="E20" s="41"/>
      <c r="F20" s="46">
        <f>'bas D'!H23</f>
        <v>0</v>
      </c>
      <c r="G20" s="46">
        <f>'bas D'!H28</f>
        <v>0</v>
      </c>
      <c r="H20" s="46">
        <f>'bas D'!H33</f>
        <v>0</v>
      </c>
      <c r="I20" s="107">
        <f>'bas D'!H38</f>
        <v>0</v>
      </c>
      <c r="J20" s="107">
        <f>'bas D'!H40</f>
        <v>0</v>
      </c>
      <c r="K20" s="60"/>
      <c r="L20" s="57">
        <f>'bas D'!H43</f>
        <v>0</v>
      </c>
      <c r="M20" s="11"/>
      <c r="N20" s="18"/>
      <c r="O20" s="11"/>
      <c r="P20" s="94">
        <f t="shared" ref="P20:P24" si="0">SUM(F20:J20)</f>
        <v>0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50"/>
      <c r="D21" s="41" t="str">
        <f>'bas E'!D10</f>
        <v>School E</v>
      </c>
      <c r="E21" s="41"/>
      <c r="F21" s="46">
        <f>'bas E'!H23</f>
        <v>12475.4</v>
      </c>
      <c r="G21" s="46">
        <f>'bas D'!H28</f>
        <v>0</v>
      </c>
      <c r="H21" s="46">
        <f>'bas E'!H33</f>
        <v>0</v>
      </c>
      <c r="I21" s="46">
        <f>'bas E'!H38</f>
        <v>0</v>
      </c>
      <c r="J21" s="107">
        <f>'bas E'!H40</f>
        <v>0</v>
      </c>
      <c r="K21" s="60"/>
      <c r="L21" s="108">
        <f>'bas E'!H43</f>
        <v>12475.4</v>
      </c>
      <c r="M21" s="11"/>
      <c r="N21" s="18"/>
      <c r="O21" s="11"/>
      <c r="P21" s="94">
        <f t="shared" si="0"/>
        <v>12475.4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50"/>
      <c r="D22" s="41" t="str">
        <f>'bas F'!D10</f>
        <v>School F</v>
      </c>
      <c r="E22" s="41"/>
      <c r="F22" s="46">
        <f>'bas F'!H23</f>
        <v>9980.32</v>
      </c>
      <c r="G22" s="46">
        <f>'bas D'!H28</f>
        <v>0</v>
      </c>
      <c r="H22" s="46">
        <f>'bas F'!H33</f>
        <v>0</v>
      </c>
      <c r="I22" s="107">
        <f>'bas F'!H38</f>
        <v>0</v>
      </c>
      <c r="J22" s="107">
        <f>'bas F'!H40</f>
        <v>0</v>
      </c>
      <c r="K22" s="60"/>
      <c r="L22" s="108">
        <f>'bas F'!H43</f>
        <v>9980.32</v>
      </c>
      <c r="M22" s="11"/>
      <c r="N22" s="18"/>
      <c r="O22" s="11"/>
      <c r="P22" s="94">
        <f t="shared" si="0"/>
        <v>9980.32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50"/>
      <c r="D23" s="41" t="str">
        <f>'bas G'!D10</f>
        <v>School G</v>
      </c>
      <c r="E23" s="41"/>
      <c r="F23" s="46">
        <f>'bas G'!H23</f>
        <v>9980.32</v>
      </c>
      <c r="G23" s="46">
        <f>'bas D'!H28</f>
        <v>0</v>
      </c>
      <c r="H23" s="46">
        <f>'bas G'!H33</f>
        <v>0</v>
      </c>
      <c r="I23" s="107">
        <f>'bas G'!H38</f>
        <v>0</v>
      </c>
      <c r="J23" s="107">
        <f>'bas G'!H40</f>
        <v>0</v>
      </c>
      <c r="K23" s="60"/>
      <c r="L23" s="108">
        <f>'bas G'!H43</f>
        <v>9980.32</v>
      </c>
      <c r="M23" s="11"/>
      <c r="N23" s="18"/>
      <c r="O23" s="11"/>
      <c r="P23" s="94">
        <f t="shared" si="0"/>
        <v>9980.32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50"/>
      <c r="D24" s="41" t="str">
        <f>'bas H'!D10</f>
        <v>School H</v>
      </c>
      <c r="E24" s="41"/>
      <c r="F24" s="46">
        <f>'bas H'!H23</f>
        <v>17465.559999999998</v>
      </c>
      <c r="G24" s="46">
        <f>'bas D'!H28</f>
        <v>0</v>
      </c>
      <c r="H24" s="46">
        <f>'bas H'!H33</f>
        <v>0</v>
      </c>
      <c r="I24" s="46">
        <f>'bas H'!H38</f>
        <v>0</v>
      </c>
      <c r="J24" s="107">
        <f>'bas H'!H40</f>
        <v>0</v>
      </c>
      <c r="K24" s="60"/>
      <c r="L24" s="57">
        <f>'bas H'!H43</f>
        <v>17465.559999999998</v>
      </c>
      <c r="M24" s="11"/>
      <c r="N24" s="18"/>
      <c r="O24" s="11"/>
      <c r="P24" s="94">
        <f t="shared" si="0"/>
        <v>17465.559999999998</v>
      </c>
      <c r="Q24" s="11"/>
      <c r="R24" s="11"/>
      <c r="S24" s="11"/>
      <c r="T24" s="11"/>
      <c r="U24" s="11"/>
    </row>
    <row r="25" spans="1:21" x14ac:dyDescent="0.2">
      <c r="A25" s="11"/>
      <c r="B25" s="16"/>
      <c r="C25" s="50"/>
      <c r="D25" s="41" t="str">
        <f>sbo!D10</f>
        <v>Speciale basisschool A</v>
      </c>
      <c r="E25" s="41"/>
      <c r="F25" s="46">
        <f>sbo!H16</f>
        <v>3890.55</v>
      </c>
      <c r="G25" s="46">
        <f>sbo!H17</f>
        <v>3112.44</v>
      </c>
      <c r="H25" s="46">
        <f>sbo!H18</f>
        <v>7002.99</v>
      </c>
      <c r="I25" s="46">
        <f>sbo!H19</f>
        <v>10115.43</v>
      </c>
      <c r="J25" s="46">
        <f>sbo!H22</f>
        <v>11959</v>
      </c>
      <c r="K25" s="60"/>
      <c r="L25" s="57">
        <f>sbo!H25</f>
        <v>36080.410000000003</v>
      </c>
      <c r="M25" s="11"/>
      <c r="N25" s="18"/>
      <c r="O25" s="11"/>
      <c r="P25" s="94">
        <f>SUM(F25:J25)</f>
        <v>36080.410000000003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50"/>
      <c r="D26" s="41"/>
      <c r="E26" s="41"/>
      <c r="F26" s="41"/>
      <c r="G26" s="41"/>
      <c r="H26" s="41"/>
      <c r="I26" s="41"/>
      <c r="J26" s="41"/>
      <c r="K26" s="60"/>
      <c r="L26" s="41"/>
      <c r="M26" s="11"/>
      <c r="N26" s="18"/>
      <c r="O26" s="11"/>
      <c r="P26" s="95"/>
      <c r="Q26" s="11"/>
      <c r="R26" s="11"/>
      <c r="S26" s="11"/>
      <c r="T26" s="11"/>
      <c r="U26" s="11"/>
    </row>
    <row r="27" spans="1:21" x14ac:dyDescent="0.2">
      <c r="A27" s="11"/>
      <c r="B27" s="16"/>
      <c r="C27" s="50"/>
      <c r="D27" s="58"/>
      <c r="E27" s="58"/>
      <c r="F27" s="52">
        <f>SUM(F17:F25)</f>
        <v>72926.392500000002</v>
      </c>
      <c r="G27" s="52">
        <f>SUM(G17:G25)</f>
        <v>3112.44</v>
      </c>
      <c r="H27" s="52">
        <f>SUM(H17:H25)</f>
        <v>7002.99</v>
      </c>
      <c r="I27" s="52">
        <f>SUM(I17:I25)</f>
        <v>21619.57</v>
      </c>
      <c r="J27" s="52">
        <f>SUM(J17:J25)</f>
        <v>11959</v>
      </c>
      <c r="K27" s="51"/>
      <c r="L27" s="52">
        <f>SUM(L17:L25)</f>
        <v>116620.3925</v>
      </c>
      <c r="M27" s="11"/>
      <c r="N27" s="18"/>
      <c r="O27" s="11"/>
      <c r="P27" s="94">
        <f>SUM(F27:J27)</f>
        <v>116620.39250000002</v>
      </c>
      <c r="Q27" s="11"/>
      <c r="R27" s="11"/>
      <c r="S27" s="11"/>
      <c r="T27" s="11"/>
      <c r="U27" s="11"/>
    </row>
    <row r="28" spans="1:21" x14ac:dyDescent="0.2">
      <c r="A28" s="11"/>
      <c r="B28" s="16"/>
      <c r="C28" s="50"/>
      <c r="D28" s="88"/>
      <c r="E28" s="89"/>
      <c r="F28" s="89"/>
      <c r="G28" s="89"/>
      <c r="H28" s="89"/>
      <c r="I28" s="89"/>
      <c r="J28" s="89"/>
      <c r="K28" s="89"/>
      <c r="L28" s="89"/>
      <c r="M28" s="11"/>
      <c r="N28" s="18"/>
      <c r="O28" s="11"/>
      <c r="P28" s="95"/>
      <c r="Q28" s="11"/>
      <c r="R28" s="11"/>
      <c r="S28" s="11"/>
      <c r="T28" s="11"/>
      <c r="U28" s="11"/>
    </row>
    <row r="29" spans="1:21" x14ac:dyDescent="0.2">
      <c r="A29" s="11"/>
      <c r="B29" s="16"/>
      <c r="C29" s="26"/>
      <c r="D29" s="41"/>
      <c r="E29" s="41"/>
      <c r="F29" s="43"/>
      <c r="G29" s="43"/>
      <c r="H29" s="43"/>
      <c r="I29" s="43"/>
      <c r="J29" s="43"/>
      <c r="K29" s="43"/>
      <c r="L29" s="43"/>
      <c r="M29" s="11"/>
      <c r="N29" s="18"/>
      <c r="O29" s="11"/>
      <c r="P29" s="95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71" t="s">
        <v>29</v>
      </c>
      <c r="E30" s="86"/>
      <c r="F30" s="43"/>
      <c r="G30" s="43"/>
      <c r="H30" s="43"/>
      <c r="I30" s="43"/>
      <c r="J30" s="43"/>
      <c r="K30" s="43"/>
      <c r="L30" s="43"/>
      <c r="M30" s="11"/>
      <c r="N30" s="18"/>
      <c r="O30" s="11"/>
      <c r="P30" s="95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1"/>
      <c r="E31" s="41"/>
      <c r="F31" s="81"/>
      <c r="G31" s="81"/>
      <c r="H31" s="81"/>
      <c r="I31" s="81"/>
      <c r="J31" s="81"/>
      <c r="K31" s="81"/>
      <c r="L31" s="82"/>
      <c r="M31" s="11"/>
      <c r="N31" s="18"/>
      <c r="O31" s="11"/>
      <c r="P31" s="95"/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83" t="s">
        <v>40</v>
      </c>
      <c r="E32" s="83"/>
      <c r="F32" s="81" t="str">
        <f>F16</f>
        <v>1e schooldag 2019/20</v>
      </c>
      <c r="G32" s="81" t="str">
        <f>G16</f>
        <v>1 oktober 2019</v>
      </c>
      <c r="H32" s="81" t="str">
        <f>H16</f>
        <v>1 februari 2020</v>
      </c>
      <c r="I32" s="81" t="str">
        <f>I16</f>
        <v>1 mei 2020</v>
      </c>
      <c r="J32" s="81"/>
      <c r="K32" s="54"/>
      <c r="L32" s="81" t="str">
        <f>L16</f>
        <v>totaal 2019/2020</v>
      </c>
      <c r="M32" s="11"/>
      <c r="N32" s="18"/>
      <c r="O32" s="11"/>
      <c r="P32" s="95"/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1" t="str">
        <f>D17</f>
        <v>School A</v>
      </c>
      <c r="E33" s="41"/>
      <c r="F33" s="46">
        <f>'bas A'!H$50</f>
        <v>375</v>
      </c>
      <c r="G33" s="46">
        <f>'bas A'!H$52</f>
        <v>750</v>
      </c>
      <c r="H33" s="46">
        <f>'bas A'!H$54</f>
        <v>375</v>
      </c>
      <c r="I33" s="46">
        <f>'bas A'!H$56</f>
        <v>375</v>
      </c>
      <c r="J33" s="81"/>
      <c r="K33" s="60"/>
      <c r="L33" s="57">
        <f>'bas A'!H59</f>
        <v>1875</v>
      </c>
      <c r="M33" s="11"/>
      <c r="N33" s="18"/>
      <c r="O33" s="11"/>
      <c r="P33" s="94">
        <f>SUM(F33:I33)</f>
        <v>1875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1" t="str">
        <f>D18</f>
        <v>School B</v>
      </c>
      <c r="E34" s="41"/>
      <c r="F34" s="46">
        <f>'bas B'!H50</f>
        <v>375</v>
      </c>
      <c r="G34" s="46">
        <f>'bas B'!H$52</f>
        <v>750</v>
      </c>
      <c r="H34" s="46">
        <f>'bas B'!H$54</f>
        <v>375</v>
      </c>
      <c r="I34" s="46">
        <f>'bas B'!H$54</f>
        <v>375</v>
      </c>
      <c r="J34" s="81"/>
      <c r="K34" s="60"/>
      <c r="L34" s="57">
        <f>'bas B'!H$59</f>
        <v>1875</v>
      </c>
      <c r="M34" s="11"/>
      <c r="N34" s="18"/>
      <c r="O34" s="11"/>
      <c r="P34" s="94">
        <f t="shared" ref="P34:P40" si="1">SUM(F34:I34)</f>
        <v>1875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1" t="str">
        <f>D19</f>
        <v>School C</v>
      </c>
      <c r="E35" s="41"/>
      <c r="F35" s="46">
        <f>'bas C'!H50</f>
        <v>375</v>
      </c>
      <c r="G35" s="46">
        <f>'bas C'!H52</f>
        <v>750</v>
      </c>
      <c r="H35" s="46">
        <f>'bas C'!H$54</f>
        <v>375</v>
      </c>
      <c r="I35" s="46">
        <f>'bas C'!H$54</f>
        <v>375</v>
      </c>
      <c r="J35" s="81"/>
      <c r="K35" s="60"/>
      <c r="L35" s="57">
        <f>'bas C'!H$59</f>
        <v>1875</v>
      </c>
      <c r="M35" s="11"/>
      <c r="N35" s="18"/>
      <c r="O35" s="11"/>
      <c r="P35" s="94">
        <f t="shared" si="1"/>
        <v>1875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1" t="str">
        <f t="shared" ref="D36:D40" si="2">D20</f>
        <v>School D</v>
      </c>
      <c r="E36" s="41"/>
      <c r="F36" s="46">
        <f>'bas D'!H50</f>
        <v>375</v>
      </c>
      <c r="G36" s="46">
        <f>'bas D'!H52</f>
        <v>750</v>
      </c>
      <c r="H36" s="46">
        <f>'bas D'!H$54</f>
        <v>375</v>
      </c>
      <c r="I36" s="46">
        <f>'bas D'!H$54</f>
        <v>375</v>
      </c>
      <c r="J36" s="81"/>
      <c r="K36" s="60"/>
      <c r="L36" s="108">
        <f>'bas D'!H$59</f>
        <v>1875</v>
      </c>
      <c r="M36" s="11"/>
      <c r="N36" s="18"/>
      <c r="O36" s="11"/>
      <c r="P36" s="94">
        <f t="shared" si="1"/>
        <v>1875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1" t="str">
        <f t="shared" si="2"/>
        <v>School E</v>
      </c>
      <c r="E37" s="41"/>
      <c r="F37" s="46">
        <f>'bas E'!H50</f>
        <v>375</v>
      </c>
      <c r="G37" s="46">
        <f>'bas E'!H52</f>
        <v>750</v>
      </c>
      <c r="H37" s="46">
        <f>'bas E'!H$54</f>
        <v>375</v>
      </c>
      <c r="I37" s="46">
        <f>'bas E'!H$54</f>
        <v>375</v>
      </c>
      <c r="J37" s="81"/>
      <c r="K37" s="60"/>
      <c r="L37" s="108">
        <f>'bas E'!H$59</f>
        <v>1875</v>
      </c>
      <c r="M37" s="11"/>
      <c r="N37" s="18"/>
      <c r="O37" s="11"/>
      <c r="P37" s="94">
        <f t="shared" si="1"/>
        <v>1875</v>
      </c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41" t="str">
        <f t="shared" si="2"/>
        <v>School F</v>
      </c>
      <c r="E38" s="41"/>
      <c r="F38" s="46">
        <f>'bas F'!H50</f>
        <v>375</v>
      </c>
      <c r="G38" s="46">
        <f>'bas F'!H52</f>
        <v>750</v>
      </c>
      <c r="H38" s="46">
        <f>'bas F'!H$54</f>
        <v>375</v>
      </c>
      <c r="I38" s="46">
        <f>'bas F'!H$54</f>
        <v>375</v>
      </c>
      <c r="J38" s="81"/>
      <c r="K38" s="60"/>
      <c r="L38" s="108">
        <f>'bas F'!H$59</f>
        <v>1875</v>
      </c>
      <c r="M38" s="11"/>
      <c r="N38" s="18"/>
      <c r="O38" s="11"/>
      <c r="P38" s="94">
        <f t="shared" si="1"/>
        <v>1875</v>
      </c>
      <c r="Q38" s="11"/>
      <c r="R38" s="11"/>
      <c r="S38" s="11"/>
      <c r="T38" s="11"/>
      <c r="U38" s="11"/>
    </row>
    <row r="39" spans="1:21" x14ac:dyDescent="0.2">
      <c r="A39" s="11"/>
      <c r="B39" s="16"/>
      <c r="C39" s="27"/>
      <c r="D39" s="41" t="str">
        <f t="shared" si="2"/>
        <v>School G</v>
      </c>
      <c r="E39" s="41"/>
      <c r="F39" s="46">
        <f>'bas G'!H50</f>
        <v>375</v>
      </c>
      <c r="G39" s="46">
        <f>'bas G'!H52</f>
        <v>750</v>
      </c>
      <c r="H39" s="46">
        <f>'bas G'!H$54</f>
        <v>375</v>
      </c>
      <c r="I39" s="46">
        <f>'bas G'!H$54</f>
        <v>375</v>
      </c>
      <c r="J39" s="81"/>
      <c r="K39" s="60"/>
      <c r="L39" s="108">
        <f>'bas G'!H$59</f>
        <v>1875</v>
      </c>
      <c r="M39" s="11"/>
      <c r="N39" s="18"/>
      <c r="O39" s="11"/>
      <c r="P39" s="94">
        <f t="shared" si="1"/>
        <v>1875</v>
      </c>
      <c r="Q39" s="11"/>
      <c r="R39" s="11"/>
      <c r="S39" s="11"/>
      <c r="T39" s="11"/>
      <c r="U39" s="11"/>
    </row>
    <row r="40" spans="1:21" x14ac:dyDescent="0.2">
      <c r="A40" s="11"/>
      <c r="B40" s="16"/>
      <c r="C40" s="27"/>
      <c r="D40" s="41" t="str">
        <f t="shared" si="2"/>
        <v>School H</v>
      </c>
      <c r="E40" s="41"/>
      <c r="F40" s="46">
        <f>'bas H'!H50</f>
        <v>375</v>
      </c>
      <c r="G40" s="46">
        <f>'bas H'!H52</f>
        <v>750</v>
      </c>
      <c r="H40" s="46">
        <f>'bas H'!H$54</f>
        <v>375</v>
      </c>
      <c r="I40" s="46">
        <f>'bas H'!H$54</f>
        <v>375</v>
      </c>
      <c r="J40" s="81"/>
      <c r="K40" s="60"/>
      <c r="L40" s="108">
        <f>'bas H'!H$59</f>
        <v>1875</v>
      </c>
      <c r="M40" s="11"/>
      <c r="N40" s="18"/>
      <c r="O40" s="11"/>
      <c r="P40" s="94">
        <f t="shared" si="1"/>
        <v>1875</v>
      </c>
      <c r="Q40" s="11"/>
      <c r="R40" s="11"/>
      <c r="S40" s="11"/>
      <c r="T40" s="11"/>
      <c r="U40" s="11"/>
    </row>
    <row r="41" spans="1:21" x14ac:dyDescent="0.2">
      <c r="A41" s="11"/>
      <c r="B41" s="16"/>
      <c r="C41" s="27"/>
      <c r="D41" s="41"/>
      <c r="E41" s="41"/>
      <c r="F41" s="11"/>
      <c r="G41" s="11"/>
      <c r="H41" s="11"/>
      <c r="I41" s="11"/>
      <c r="J41" s="81"/>
      <c r="K41" s="60"/>
      <c r="L41" s="41"/>
      <c r="M41" s="11"/>
      <c r="N41" s="18"/>
      <c r="O41" s="11"/>
      <c r="P41" s="94"/>
      <c r="Q41" s="11"/>
      <c r="R41" s="11"/>
      <c r="S41" s="11"/>
      <c r="T41" s="11"/>
      <c r="U41" s="11"/>
    </row>
    <row r="42" spans="1:21" x14ac:dyDescent="0.2">
      <c r="A42" s="11"/>
      <c r="B42" s="16"/>
      <c r="C42" s="27"/>
      <c r="D42" s="58"/>
      <c r="E42" s="58"/>
      <c r="F42" s="52">
        <f>SUM(F33:F40)</f>
        <v>3000</v>
      </c>
      <c r="G42" s="52">
        <f t="shared" ref="G42:I42" si="3">SUM(G33:G40)</f>
        <v>6000</v>
      </c>
      <c r="H42" s="52">
        <f t="shared" si="3"/>
        <v>3000</v>
      </c>
      <c r="I42" s="52">
        <f t="shared" si="3"/>
        <v>3000</v>
      </c>
      <c r="J42" s="81"/>
      <c r="K42" s="51"/>
      <c r="L42" s="52">
        <f>SUM(L33:L40)</f>
        <v>15000</v>
      </c>
      <c r="M42" s="11"/>
      <c r="N42" s="18"/>
      <c r="O42" s="11"/>
      <c r="P42" s="94">
        <f>SUM(F42:I42)</f>
        <v>15000</v>
      </c>
      <c r="Q42" s="11"/>
      <c r="R42" s="11"/>
      <c r="S42" s="11"/>
      <c r="T42" s="11"/>
      <c r="U42" s="11"/>
    </row>
    <row r="43" spans="1:21" ht="13.5" thickBot="1" x14ac:dyDescent="0.25">
      <c r="A43" s="11"/>
      <c r="B43" s="16"/>
      <c r="C43" s="27"/>
      <c r="D43" s="90"/>
      <c r="E43" s="91"/>
      <c r="F43" s="91"/>
      <c r="G43" s="91"/>
      <c r="H43" s="91"/>
      <c r="I43" s="91"/>
      <c r="J43" s="91"/>
      <c r="K43" s="92"/>
      <c r="L43" s="91"/>
      <c r="M43" s="11"/>
      <c r="N43" s="18"/>
      <c r="O43" s="11"/>
      <c r="P43" s="94"/>
      <c r="Q43" s="11"/>
      <c r="R43" s="11"/>
      <c r="S43" s="11"/>
      <c r="T43" s="11"/>
      <c r="U43" s="11"/>
    </row>
    <row r="44" spans="1:21" ht="13.5" thickTop="1" x14ac:dyDescent="0.2">
      <c r="A44" s="11"/>
      <c r="B44" s="16"/>
      <c r="C44" s="26"/>
      <c r="D44" s="41"/>
      <c r="E44" s="41"/>
      <c r="F44" s="43"/>
      <c r="G44" s="43"/>
      <c r="H44" s="43"/>
      <c r="I44" s="43"/>
      <c r="J44" s="43"/>
      <c r="K44" s="43"/>
      <c r="L44" s="43"/>
      <c r="M44" s="11"/>
      <c r="N44" s="18"/>
      <c r="O44" s="11"/>
      <c r="P44" s="95"/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58" t="s">
        <v>49</v>
      </c>
      <c r="E45" s="41"/>
      <c r="F45" s="43"/>
      <c r="G45" s="43"/>
      <c r="H45" s="43"/>
      <c r="I45" s="43"/>
      <c r="J45" s="43"/>
      <c r="K45" s="43"/>
      <c r="L45" s="43"/>
      <c r="M45" s="11"/>
      <c r="N45" s="18"/>
      <c r="O45" s="11"/>
      <c r="P45" s="95"/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1"/>
      <c r="E46" s="41"/>
      <c r="F46" s="43"/>
      <c r="G46" s="43"/>
      <c r="H46" s="43"/>
      <c r="I46" s="43"/>
      <c r="J46" s="43"/>
      <c r="K46" s="43"/>
      <c r="L46" s="43"/>
      <c r="M46" s="11"/>
      <c r="N46" s="18"/>
      <c r="O46" s="11"/>
      <c r="P46" s="95"/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83" t="s">
        <v>40</v>
      </c>
      <c r="E47" s="41"/>
      <c r="F47" s="100">
        <f>tab!C3</f>
        <v>43374</v>
      </c>
      <c r="G47" s="43"/>
      <c r="H47" s="43"/>
      <c r="I47" s="43"/>
      <c r="J47" s="43"/>
      <c r="K47" s="43"/>
      <c r="L47" s="43"/>
      <c r="M47" s="11"/>
      <c r="N47" s="18"/>
      <c r="O47" s="11"/>
      <c r="P47" s="95"/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1" t="str">
        <f>D17</f>
        <v>School A</v>
      </c>
      <c r="E48" s="41"/>
      <c r="F48" s="46">
        <f>'bas A'!H74</f>
        <v>907</v>
      </c>
      <c r="G48" s="43"/>
      <c r="H48" s="43"/>
      <c r="I48" s="43"/>
      <c r="J48" s="43"/>
      <c r="K48" s="43"/>
      <c r="L48" s="57">
        <f>'bas A'!H74</f>
        <v>907</v>
      </c>
      <c r="M48" s="11"/>
      <c r="N48" s="18"/>
      <c r="O48" s="11"/>
      <c r="P48" s="94">
        <f>F48</f>
        <v>907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1" t="str">
        <f>D18</f>
        <v>School B</v>
      </c>
      <c r="E49" s="41"/>
      <c r="F49" s="46">
        <f>'bas B'!H72</f>
        <v>907</v>
      </c>
      <c r="G49" s="43"/>
      <c r="H49" s="43"/>
      <c r="I49" s="43"/>
      <c r="J49" s="43"/>
      <c r="K49" s="43"/>
      <c r="L49" s="57">
        <f>'bas B'!H74</f>
        <v>907</v>
      </c>
      <c r="M49" s="11"/>
      <c r="N49" s="18"/>
      <c r="O49" s="11"/>
      <c r="P49" s="94">
        <f t="shared" ref="P49:P55" si="4">F49</f>
        <v>907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1" t="str">
        <f>D19</f>
        <v>School C</v>
      </c>
      <c r="E50" s="41"/>
      <c r="F50" s="46">
        <f>'bas C'!H72</f>
        <v>1814</v>
      </c>
      <c r="G50" s="43"/>
      <c r="H50" s="43"/>
      <c r="I50" s="43"/>
      <c r="J50" s="43"/>
      <c r="K50" s="43"/>
      <c r="L50" s="57">
        <f>'bas C'!H74</f>
        <v>1814</v>
      </c>
      <c r="M50" s="11"/>
      <c r="N50" s="18"/>
      <c r="O50" s="11"/>
      <c r="P50" s="94">
        <f t="shared" si="4"/>
        <v>1814</v>
      </c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41" t="str">
        <f t="shared" ref="D51:D55" si="5">D20</f>
        <v>School D</v>
      </c>
      <c r="E51" s="41"/>
      <c r="F51" s="107">
        <f>'bas D'!H72</f>
        <v>0</v>
      </c>
      <c r="G51" s="43"/>
      <c r="H51" s="43"/>
      <c r="I51" s="43"/>
      <c r="J51" s="43"/>
      <c r="K51" s="43"/>
      <c r="L51" s="108">
        <f>'bas D'!H74</f>
        <v>0</v>
      </c>
      <c r="M51" s="11"/>
      <c r="N51" s="18"/>
      <c r="O51" s="11"/>
      <c r="P51" s="94">
        <f t="shared" si="4"/>
        <v>0</v>
      </c>
      <c r="Q51" s="11"/>
      <c r="R51" s="11"/>
      <c r="S51" s="11"/>
      <c r="T51" s="11"/>
      <c r="U51" s="11"/>
    </row>
    <row r="52" spans="1:21" x14ac:dyDescent="0.2">
      <c r="A52" s="11"/>
      <c r="B52" s="16"/>
      <c r="C52" s="26"/>
      <c r="D52" s="41" t="str">
        <f t="shared" si="5"/>
        <v>School E</v>
      </c>
      <c r="E52" s="41"/>
      <c r="F52" s="46">
        <f>'bas E'!H72</f>
        <v>0</v>
      </c>
      <c r="G52" s="43"/>
      <c r="H52" s="43"/>
      <c r="I52" s="43"/>
      <c r="J52" s="43"/>
      <c r="K52" s="43"/>
      <c r="L52" s="57">
        <f>'bas E'!H74</f>
        <v>0</v>
      </c>
      <c r="M52" s="11"/>
      <c r="N52" s="18"/>
      <c r="O52" s="11"/>
      <c r="P52" s="94">
        <f t="shared" si="4"/>
        <v>0</v>
      </c>
      <c r="Q52" s="11"/>
      <c r="R52" s="11"/>
      <c r="S52" s="11"/>
      <c r="T52" s="11"/>
      <c r="U52" s="11"/>
    </row>
    <row r="53" spans="1:21" x14ac:dyDescent="0.2">
      <c r="A53" s="11"/>
      <c r="B53" s="16"/>
      <c r="C53" s="26"/>
      <c r="D53" s="41" t="str">
        <f t="shared" si="5"/>
        <v>School F</v>
      </c>
      <c r="E53" s="41"/>
      <c r="F53" s="107">
        <f>'bas F'!H72</f>
        <v>0</v>
      </c>
      <c r="G53" s="43"/>
      <c r="H53" s="43"/>
      <c r="I53" s="43"/>
      <c r="J53" s="43"/>
      <c r="K53" s="43"/>
      <c r="L53" s="57">
        <f>'bas F'!H74</f>
        <v>0</v>
      </c>
      <c r="M53" s="11"/>
      <c r="N53" s="18"/>
      <c r="O53" s="11"/>
      <c r="P53" s="94">
        <f t="shared" si="4"/>
        <v>0</v>
      </c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1" t="str">
        <f t="shared" si="5"/>
        <v>School G</v>
      </c>
      <c r="E54" s="41"/>
      <c r="F54" s="46">
        <f>'bas G'!H72</f>
        <v>0</v>
      </c>
      <c r="G54" s="43"/>
      <c r="H54" s="43"/>
      <c r="I54" s="43"/>
      <c r="J54" s="43"/>
      <c r="K54" s="43"/>
      <c r="L54" s="57">
        <f>'bas G'!H74</f>
        <v>0</v>
      </c>
      <c r="M54" s="11"/>
      <c r="N54" s="18"/>
      <c r="O54" s="11"/>
      <c r="P54" s="94">
        <f t="shared" si="4"/>
        <v>0</v>
      </c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1" t="str">
        <f t="shared" si="5"/>
        <v>School H</v>
      </c>
      <c r="E55" s="41"/>
      <c r="F55" s="46">
        <f>'bas H'!H72</f>
        <v>0</v>
      </c>
      <c r="G55" s="43"/>
      <c r="H55" s="43"/>
      <c r="I55" s="43"/>
      <c r="J55" s="43"/>
      <c r="K55" s="43"/>
      <c r="L55" s="57">
        <f>'bas H'!H74</f>
        <v>0</v>
      </c>
      <c r="M55" s="11"/>
      <c r="N55" s="18"/>
      <c r="O55" s="11"/>
      <c r="P55" s="94">
        <f t="shared" si="4"/>
        <v>0</v>
      </c>
      <c r="Q55" s="11"/>
      <c r="R55" s="11"/>
      <c r="S55" s="11"/>
      <c r="T55" s="11"/>
      <c r="U55" s="11"/>
    </row>
    <row r="56" spans="1:21" x14ac:dyDescent="0.2">
      <c r="A56" s="11"/>
      <c r="B56" s="16"/>
      <c r="C56" s="26"/>
      <c r="D56" s="41"/>
      <c r="E56" s="41"/>
      <c r="F56" s="11"/>
      <c r="G56" s="43"/>
      <c r="H56" s="43"/>
      <c r="I56" s="43"/>
      <c r="J56" s="43"/>
      <c r="K56" s="43"/>
      <c r="L56" s="41"/>
      <c r="M56" s="11"/>
      <c r="N56" s="18"/>
      <c r="O56" s="11"/>
      <c r="P56" s="94"/>
      <c r="Q56" s="11"/>
      <c r="R56" s="11"/>
      <c r="S56" s="11"/>
      <c r="T56" s="11"/>
      <c r="U56" s="11"/>
    </row>
    <row r="57" spans="1:21" x14ac:dyDescent="0.2">
      <c r="A57" s="11"/>
      <c r="B57" s="16"/>
      <c r="C57" s="26"/>
      <c r="D57" s="58"/>
      <c r="E57" s="41"/>
      <c r="F57" s="52">
        <f>SUM(F48:F55)</f>
        <v>3628</v>
      </c>
      <c r="G57" s="43"/>
      <c r="H57" s="43"/>
      <c r="I57" s="43"/>
      <c r="J57" s="43"/>
      <c r="K57" s="43"/>
      <c r="L57" s="52">
        <f>SUM(L48:L55)</f>
        <v>3628</v>
      </c>
      <c r="M57" s="11"/>
      <c r="N57" s="18"/>
      <c r="O57" s="11"/>
      <c r="P57" s="94">
        <f>F57</f>
        <v>3628</v>
      </c>
      <c r="Q57" s="11"/>
      <c r="R57" s="11"/>
      <c r="S57" s="11"/>
      <c r="T57" s="11"/>
      <c r="U57" s="11"/>
    </row>
    <row r="58" spans="1:21" ht="13.5" thickBot="1" x14ac:dyDescent="0.25">
      <c r="A58" s="11"/>
      <c r="B58" s="16"/>
      <c r="C58" s="26"/>
      <c r="D58" s="90"/>
      <c r="E58" s="91"/>
      <c r="F58" s="91"/>
      <c r="G58" s="91"/>
      <c r="H58" s="91"/>
      <c r="I58" s="91"/>
      <c r="J58" s="91"/>
      <c r="K58" s="92"/>
      <c r="L58" s="91"/>
      <c r="M58" s="11"/>
      <c r="N58" s="18"/>
      <c r="O58" s="11"/>
      <c r="P58" s="95"/>
      <c r="Q58" s="11"/>
      <c r="R58" s="11"/>
      <c r="S58" s="11"/>
      <c r="T58" s="11"/>
      <c r="U58" s="11"/>
    </row>
    <row r="59" spans="1:21" ht="13.5" thickTop="1" x14ac:dyDescent="0.2">
      <c r="A59" s="11"/>
      <c r="B59" s="16"/>
      <c r="C59" s="26"/>
      <c r="D59" s="41"/>
      <c r="E59" s="41"/>
      <c r="F59" s="43"/>
      <c r="G59" s="43"/>
      <c r="H59" s="43"/>
      <c r="I59" s="43"/>
      <c r="J59" s="43"/>
      <c r="K59" s="43"/>
      <c r="L59" s="43"/>
      <c r="M59" s="11"/>
      <c r="N59" s="18"/>
      <c r="O59" s="11"/>
      <c r="P59" s="95"/>
      <c r="Q59" s="11"/>
      <c r="R59" s="11"/>
      <c r="S59" s="11"/>
      <c r="T59" s="11"/>
      <c r="U59" s="11"/>
    </row>
    <row r="60" spans="1:21" x14ac:dyDescent="0.2">
      <c r="A60" s="11"/>
      <c r="B60" s="16"/>
      <c r="C60" s="26"/>
      <c r="D60" s="41"/>
      <c r="E60" s="41"/>
      <c r="F60" s="43"/>
      <c r="G60" s="43"/>
      <c r="H60" s="43"/>
      <c r="I60" s="43"/>
      <c r="J60" s="43"/>
      <c r="K60" s="43"/>
      <c r="L60" s="43"/>
      <c r="M60" s="11"/>
      <c r="N60" s="18"/>
      <c r="O60" s="11"/>
      <c r="P60" s="95"/>
      <c r="Q60" s="11"/>
      <c r="R60" s="11"/>
      <c r="S60" s="11"/>
      <c r="T60" s="11"/>
      <c r="U60" s="11"/>
    </row>
    <row r="61" spans="1:21" x14ac:dyDescent="0.2">
      <c r="A61" s="11"/>
      <c r="B61" s="16"/>
      <c r="C61" s="26"/>
      <c r="D61" s="41"/>
      <c r="E61" s="41"/>
      <c r="F61" s="43"/>
      <c r="G61" s="43"/>
      <c r="H61" s="43"/>
      <c r="I61" s="43"/>
      <c r="J61" s="43"/>
      <c r="K61" s="43"/>
      <c r="L61" s="43"/>
      <c r="M61" s="11"/>
      <c r="N61" s="18"/>
      <c r="O61" s="11"/>
      <c r="P61" s="95"/>
      <c r="Q61" s="11"/>
      <c r="R61" s="11"/>
      <c r="S61" s="11"/>
      <c r="T61" s="11"/>
      <c r="U61" s="11"/>
    </row>
    <row r="62" spans="1:21" x14ac:dyDescent="0.2">
      <c r="A62" s="11"/>
      <c r="B62" s="16"/>
      <c r="C62" s="27"/>
      <c r="D62" s="71" t="str">
        <f>"Totaal bekostiging AZK en overige vreemdelingen "&amp;tab!C2</f>
        <v>Totaal bekostiging AZK en overige vreemdelingen 2019/2020</v>
      </c>
      <c r="E62" s="86"/>
      <c r="F62" s="87">
        <f>F27+F42+F57</f>
        <v>79554.392500000002</v>
      </c>
      <c r="G62" s="87">
        <f>G27+G42</f>
        <v>9112.44</v>
      </c>
      <c r="H62" s="87">
        <f>H27+H42</f>
        <v>10002.99</v>
      </c>
      <c r="I62" s="87">
        <f>I27+I42</f>
        <v>24619.57</v>
      </c>
      <c r="J62" s="87">
        <f>J27+J42</f>
        <v>11959</v>
      </c>
      <c r="K62" s="43"/>
      <c r="L62" s="87">
        <f>L27+L42+L57</f>
        <v>135248.39250000002</v>
      </c>
      <c r="M62" s="11"/>
      <c r="N62" s="18"/>
      <c r="O62" s="11"/>
      <c r="P62" s="94">
        <f>SUM(F62:J62)</f>
        <v>135248.39250000002</v>
      </c>
      <c r="Q62" s="11"/>
      <c r="R62" s="11"/>
      <c r="S62" s="11"/>
      <c r="T62" s="11"/>
      <c r="U62" s="11"/>
    </row>
    <row r="63" spans="1:21" x14ac:dyDescent="0.2">
      <c r="A63" s="11"/>
      <c r="B63" s="16"/>
      <c r="C63" s="27"/>
      <c r="D63" s="41"/>
      <c r="E63" s="41"/>
      <c r="F63" s="81"/>
      <c r="G63" s="81"/>
      <c r="H63" s="81"/>
      <c r="I63" s="81"/>
      <c r="J63" s="81"/>
      <c r="K63" s="81"/>
      <c r="L63" s="82"/>
      <c r="M63" s="11"/>
      <c r="N63" s="18"/>
      <c r="O63" s="11"/>
      <c r="P63" s="95"/>
      <c r="Q63" s="11"/>
      <c r="R63" s="11"/>
      <c r="S63" s="11"/>
      <c r="T63" s="11"/>
      <c r="U63" s="11"/>
    </row>
    <row r="64" spans="1:21" x14ac:dyDescent="0.2">
      <c r="A64" s="1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 t="s">
        <v>7</v>
      </c>
      <c r="N64" s="25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</sheetData>
  <sheetProtection algorithmName="SHA-512" hashValue="+ZCFYA2BYlH3QMtmBaUyDvHy8jADRxzgdIjWbgvl4uoX+pGfXNyLfbfNDbcHpmZN0HH+AHxrFuolRwTHM6gpFg==" saltValue="u3spWGWHCCC8eJjBFJ50d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37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1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4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1</v>
      </c>
      <c r="H20" s="46">
        <f>F20*tab!$D$7</f>
        <v>2495.08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3</v>
      </c>
      <c r="H21" s="46">
        <f>F21*tab!$D$7</f>
        <v>7485.24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9980.32</v>
      </c>
      <c r="J23" s="18"/>
      <c r="L23" s="93"/>
      <c r="M23" s="9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1</v>
      </c>
      <c r="H26" s="46">
        <f>F26*tab!$D$7</f>
        <v>2495.08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1</v>
      </c>
      <c r="G27" s="40"/>
      <c r="H27" s="46">
        <f>F27*tab!$D$8</f>
        <v>826.39750000000004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1</v>
      </c>
      <c r="G30" s="43"/>
      <c r="H30" s="46">
        <f>F30*tab!$D$13</f>
        <v>778.11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2</v>
      </c>
      <c r="H31" s="46">
        <f>F31*tab!$D$7</f>
        <v>4990.16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1</v>
      </c>
      <c r="G32" s="40"/>
      <c r="H32" s="46">
        <f>F32*tab!$D$8</f>
        <v>826.39750000000004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1</v>
      </c>
      <c r="G35" s="43"/>
      <c r="H35" s="46">
        <f>F35*tab!$D$13</f>
        <v>778.11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3</v>
      </c>
      <c r="H36" s="46">
        <f>F36*tab!$D$7</f>
        <v>7485.24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2</v>
      </c>
      <c r="G37" s="40"/>
      <c r="H37" s="46">
        <f>F37*tab!$D$8</f>
        <v>1652.7950000000001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6610.5550000000003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16590.875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1</v>
      </c>
      <c r="G72" s="43"/>
      <c r="H72" s="46">
        <f>F72*tab!$C$20</f>
        <v>907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907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</sheetData>
  <sheetProtection algorithmName="SHA-512" hashValue="xq2YzW9MmPR8Mxwda+vet4TEab9lhWVacbH+T75y9NM5PRpIi+bPBhdMOEu9Ol809Mp707Pd2ZbfRQwC+wta9A==" saltValue="6N2BlUsY4NlpmwLqGj4RcQ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38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2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4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2</v>
      </c>
      <c r="H20" s="46">
        <f>F20*tab!$D$7</f>
        <v>4990.16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2</v>
      </c>
      <c r="H21" s="46">
        <f>F21*tab!$D$7</f>
        <v>4990.16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1</v>
      </c>
      <c r="G22" s="40"/>
      <c r="H22" s="46">
        <f>F22*tab!$D$8</f>
        <v>826.39750000000004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9153.9225000000006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2</v>
      </c>
      <c r="G35" s="43"/>
      <c r="H35" s="46">
        <f>F35*tab!$D$13</f>
        <v>1556.22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2</v>
      </c>
      <c r="H36" s="46">
        <f>F36*tab!$D$7</f>
        <v>4990.16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2</v>
      </c>
      <c r="G37" s="40"/>
      <c r="H37" s="46">
        <f>F37*tab!$D$8</f>
        <v>1652.7950000000001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4893.585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14047.5075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1</v>
      </c>
      <c r="G72" s="43"/>
      <c r="H72" s="46">
        <f>F72*tab!$C$20</f>
        <v>907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907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dmfCQNbJBY6ULX6QihPzbkm+B4uwQ9d9iKEzIsz7t7mWqAqqyh2OHb4jyL0T42A8+qG2LPQUUO7yShngbMewJw==" saltValue="PbUwkvAvkt0YHgf6yeuOqQ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39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0</v>
      </c>
      <c r="H21" s="46">
        <f>F21*tab!$D$7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2</v>
      </c>
      <c r="G72" s="43"/>
      <c r="H72" s="46">
        <f>F72*tab!$C$20</f>
        <v>1814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1814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bF5T4xwOv+TYEPiyX75Wc46aLQQKsNQ3EsIROK13scqTNbJLRZMn49f0VoIN8piaznHfp2YTS95nrYp7yImFzw==" saltValue="aL7Y8AE/E/izCt7RBRKUKQ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60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1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3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1</v>
      </c>
      <c r="H20" s="46">
        <f>F20*tab!$D$7</f>
        <v>2495.08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2</v>
      </c>
      <c r="H21" s="46">
        <f>F21*tab!$D$7</f>
        <v>4990.16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0</v>
      </c>
      <c r="G72" s="43"/>
      <c r="H72" s="46">
        <f>F72*tab!$C$20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1LljEoUqwJNdngPyIINqAkvG9tDSKBbOq1gkvd2pxipjzWFqW6N9hIFgSC1dQeupKpuEfUPW2OPZdnEAgSS5Nw==" saltValue="pTNXpdMnvVwdneAaZbUMEg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61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1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5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1</v>
      </c>
      <c r="H20" s="46">
        <f>F20*tab!$D$7</f>
        <v>2495.08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4</v>
      </c>
      <c r="H21" s="46">
        <f>F21*tab!$D$7</f>
        <v>9980.32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12475.4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12475.4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0</v>
      </c>
      <c r="G72" s="43"/>
      <c r="H72" s="46">
        <f>F72*tab!$C$20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Cut1n4UF7OX/39bF6uI9dEDvwODhzikzf3+EbNpvftY50myLxv0tb1TGOix+zCKguXm2JuCh+HljzDG1gFno9w==" saltValue="YBjVwTbBBhqjOrPGPO+v3A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62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3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4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3</v>
      </c>
      <c r="H20" s="46">
        <f>F20*tab!$D$7</f>
        <v>7485.24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1</v>
      </c>
      <c r="H21" s="46">
        <f>F21*tab!$D$7</f>
        <v>2495.08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9980.32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9980.32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0</v>
      </c>
      <c r="G72" s="43"/>
      <c r="H72" s="46">
        <f>F72*tab!$C$20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xpVcJLtYPry/BUqObH1rIo7LzTI0TMKVlWZUwCoahIYAH7aSrNywV22i6tUsqhhNjmugBkJQsCq6vBtE7/G3QQ==" saltValue="hf7xn+qd7by9oFkkSRd2Vw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80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63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71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87</v>
      </c>
      <c r="F18" s="76">
        <v>4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88</v>
      </c>
      <c r="E19" s="28"/>
      <c r="F19" s="76">
        <v>4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89</v>
      </c>
      <c r="E20" s="28"/>
      <c r="F20" s="59">
        <f>IF(F18&gt;F19,F19,F18)</f>
        <v>4</v>
      </c>
      <c r="H20" s="46">
        <f>F20*tab!$D$7</f>
        <v>9980.32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IF(F18&gt;F19,0,F19-F18)</f>
        <v>0</v>
      </c>
      <c r="H21" s="46">
        <f>F21*tab!$D$7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86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9980.32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72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F26*tab!$D$7</f>
        <v>0</v>
      </c>
      <c r="J26" s="18"/>
    </row>
    <row r="27" spans="2:17" ht="12" customHeight="1" x14ac:dyDescent="0.2">
      <c r="B27" s="16"/>
      <c r="C27" s="27"/>
      <c r="D27" s="41" t="s">
        <v>86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73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F31*tab!$D$7</f>
        <v>0</v>
      </c>
      <c r="J31" s="18"/>
    </row>
    <row r="32" spans="2:17" ht="12" customHeight="1" x14ac:dyDescent="0.2">
      <c r="B32" s="16"/>
      <c r="C32" s="27"/>
      <c r="D32" s="41" t="s">
        <v>86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74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F36*tab!$D$7</f>
        <v>0</v>
      </c>
      <c r="J36" s="18"/>
    </row>
    <row r="37" spans="2:10" ht="12" customHeight="1" x14ac:dyDescent="0.2">
      <c r="B37" s="16"/>
      <c r="C37" s="27"/>
      <c r="D37" s="41" t="s">
        <v>86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IF(F40="nee",0,tab!C9)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9980.32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75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1</v>
      </c>
      <c r="H50" s="46">
        <f>F50*tab!D$17</f>
        <v>375</v>
      </c>
      <c r="J50" s="18"/>
    </row>
    <row r="51" spans="2:10" ht="12" customHeight="1" x14ac:dyDescent="0.2">
      <c r="B51" s="16"/>
      <c r="C51" s="27"/>
      <c r="D51" s="45" t="s">
        <v>72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2</v>
      </c>
      <c r="H52" s="46">
        <f>F52*tab!D$17</f>
        <v>750</v>
      </c>
      <c r="J52" s="18"/>
    </row>
    <row r="53" spans="2:10" ht="12" customHeight="1" x14ac:dyDescent="0.2">
      <c r="B53" s="16"/>
      <c r="C53" s="27"/>
      <c r="D53" s="45" t="s">
        <v>76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1</v>
      </c>
      <c r="H54" s="46">
        <f>F54*tab!D$17</f>
        <v>375</v>
      </c>
      <c r="J54" s="18"/>
    </row>
    <row r="55" spans="2:10" ht="12" customHeight="1" x14ac:dyDescent="0.2">
      <c r="B55" s="16"/>
      <c r="C55" s="27"/>
      <c r="D55" s="45" t="s">
        <v>77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1</v>
      </c>
      <c r="H56" s="46">
        <f>F56*tab!D$17</f>
        <v>375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1875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70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78</v>
      </c>
      <c r="E72" s="28"/>
      <c r="F72" s="76">
        <v>0</v>
      </c>
      <c r="G72" s="43"/>
      <c r="H72" s="46">
        <f>F72*tab!$C$20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24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F/AGZTlFcJCmDPnUyENCkxVoLjGk2nnYkN7pYF+2pEREDWdMm0/S+qWEj+vnk1cf4oNR8H0oql65Pbc4KH/rag==" saltValue="LdKBt1+gSYd9v+L7c/WCyQ==" spinCount="100000" sheet="1" objects="1" scenarios="1"/>
  <dataValidations count="1">
    <dataValidation type="list" allowBlank="1" showInputMessage="1" showErrorMessage="1" sqref="F40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</vt:i4>
      </vt:variant>
    </vt:vector>
  </HeadingPairs>
  <TitlesOfParts>
    <vt:vector size="24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bas G</vt:lpstr>
      <vt:lpstr>bas H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'bas G'!Afdrukbereik</vt:lpstr>
      <vt:lpstr>'bas H'!Afdrukbereik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2018-09-09T15:59:38Z</cp:lastPrinted>
  <dcterms:created xsi:type="dcterms:W3CDTF">2000-05-19T15:53:56Z</dcterms:created>
  <dcterms:modified xsi:type="dcterms:W3CDTF">2019-04-01T12:54:42Z</dcterms:modified>
</cp:coreProperties>
</file>